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Т-тех'!$62:$63</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Т-подкл'!$129:$130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Т-тех'!$64:$65</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Т-подкл'!$131:$132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Т-тех'!$T$61</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Т-подкл'!$T$128</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Т-пит'!$BS$37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Т-подкл'!$48:$91</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Т-тех'!$41:$60</definedName>
    <definedName name="pt_ntar_11">'ХВС. Т-транс'!$41:$52</definedName>
    <definedName name="pt_ntar_12">'ХВС. Т-подвоз'!$41:$52</definedName>
    <definedName name="pt_ntar_13">'ХВС. Т-подкл'!$46:$127</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Т-тех'!$42:$59</definedName>
    <definedName name="pt_ter_11">'ХВС. Т-транс'!$42:$51</definedName>
    <definedName name="pt_ter_12">'ХВС. Т-подвоз'!$42:$51</definedName>
    <definedName name="pt_ter_13">'ХВС. Т-подкл'!$47:$126</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REESTR_VED!$A$2:$B$8</definedName>
    <definedName name="VD_ID_LIST">REESTR_VED!$A$2:$A$8</definedName>
    <definedName name="VD_NAME_LIST">REESTR_VED!$B$2:$B$8</definedName>
    <definedName name="et_B_FHD20_1">et_union_hor!$107:$115</definedName>
    <definedName name="pt_cs_30">'ХВС. Т-тех'!$51:$58</definedName>
    <definedName name="pt_cs_31">'ХВС. Т-подкл'!$92:$125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<sst xmlns="http://schemas.openxmlformats.org/spreadsheetml/2006/main" count="21422" uniqueCount="5385">
  <si>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</si>
  <si>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</si>
  <si>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</si>
  <si>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</si>
  <si>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</si>
  <si>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</si>
  <si>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</si>
  <si>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</si>
  <si>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</si>
  <si>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</si>
  <si>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</si>
  <si>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</si>
  <si>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</si>
  <si>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</si>
  <si>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</si>
  <si>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</si>
  <si>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</si>
  <si>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</si>
  <si>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</si>
  <si>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</si>
  <si>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</si>
  <si>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</si>
  <si>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</si>
  <si>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</si>
  <si>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</si>
  <si>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</si>
  <si>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</si>
  <si>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</si>
  <si>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</si>
  <si>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</si>
  <si>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</si>
  <si>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</si>
  <si>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</si>
  <si>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</si>
  <si>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</si>
  <si>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</si>
  <si>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</si>
  <si>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50/74</t>
  </si>
  <si>
    <t>Наименование органа регулирования, принявшего решение об утверждении тарифов</t>
  </si>
  <si>
    <t>КТР Волгоградской области</t>
  </si>
  <si>
    <t>Источник официального опубликования решения</t>
  </si>
  <si>
    <t>http://publication.pravo.gov.ru/document/3401202312190069?index=1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</si>
  <si>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</si>
  <si>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</si>
  <si>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</si>
  <si>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</si>
  <si>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</si>
  <si>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</si>
  <si>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3435000932</t>
  </si>
  <si>
    <t>КПП</t>
  </si>
  <si>
    <t>343501001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</si>
  <si>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</si>
  <si>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</si>
  <si>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</si>
  <si>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</si>
  <si>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</si>
  <si>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</si>
  <si>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</si>
  <si>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</si>
  <si>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</si>
  <si>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</si>
  <si>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</si>
  <si>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</si>
  <si>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</si>
  <si>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</si>
  <si>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</si>
  <si>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</si>
  <si>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</si>
  <si>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</si>
  <si>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 Волжский ул. Пушкина 16 а</t>
  </si>
  <si>
    <t>Фамилия, имя, отчество руководителя</t>
  </si>
  <si>
    <t>Орлов Юрий Викторович</t>
  </si>
  <si>
    <t>Ответственный за заполнение формы</t>
  </si>
  <si>
    <t>Фамилия, имя, отчество</t>
  </si>
  <si>
    <t>Соломин Михаил Анатольевич</t>
  </si>
  <si>
    <t>Должность</t>
  </si>
  <si>
    <t>начальник ПЭО</t>
  </si>
  <si>
    <t>Контактный телефон</t>
  </si>
  <si>
    <t>8-8443-454596</t>
  </si>
  <si>
    <t>E-mail</t>
  </si>
  <si>
    <t>plot@vkanal.ru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</si>
  <si>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</si>
  <si>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</si>
  <si>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</si>
  <si>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</si>
  <si>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</si>
  <si>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</si>
  <si>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</si>
  <si>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</si>
  <si>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</si>
  <si>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</si>
  <si>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</si>
  <si>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</si>
  <si>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</si>
  <si>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</si>
  <si>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</si>
  <si>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</si>
  <si>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470</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</si>
  <si>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</si>
  <si>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</si>
  <si>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</si>
  <si>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</si>
  <si>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</si>
  <si>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</si>
  <si>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</si>
  <si>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</si>
  <si>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</si>
  <si>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</si>
  <si>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</si>
  <si>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</si>
  <si>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</si>
  <si>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</si>
  <si>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</si>
  <si>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</si>
  <si>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</si>
  <si>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</si>
  <si>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</si>
  <si>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</si>
  <si>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</si>
  <si>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</si>
  <si>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</si>
  <si>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</si>
  <si>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</si>
  <si>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</si>
  <si>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</si>
  <si>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</si>
  <si>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</si>
  <si>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</si>
  <si>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</si>
  <si>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</si>
  <si>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</si>
  <si>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</si>
  <si>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</si>
  <si>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</si>
  <si>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</si>
  <si>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</si>
  <si>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</si>
  <si>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</si>
  <si>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</si>
  <si>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</si>
  <si>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</si>
  <si>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</si>
  <si>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</si>
  <si>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</si>
  <si>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</si>
  <si>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</si>
  <si>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</si>
  <si>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</si>
  <si>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</si>
  <si>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</si>
  <si>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</si>
  <si>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</si>
  <si>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</si>
  <si>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</si>
  <si>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</si>
  <si>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</si>
  <si>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</si>
  <si>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</si>
  <si>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</si>
  <si>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</si>
  <si>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</si>
  <si>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</si>
  <si>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</si>
  <si>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</si>
  <si>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</si>
  <si>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</si>
  <si>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</si>
  <si>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</si>
  <si>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</si>
  <si>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</si>
  <si>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</si>
  <si>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</si>
  <si>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</si>
  <si>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</si>
  <si>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</si>
  <si>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</si>
  <si>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</si>
  <si>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</si>
  <si>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</si>
  <si>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</si>
  <si>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</si>
  <si>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</si>
  <si>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</si>
  <si>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</si>
  <si>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</si>
  <si>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</si>
  <si>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</si>
  <si>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</si>
  <si>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</si>
  <si>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</si>
  <si>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</si>
  <si>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</si>
  <si>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</si>
  <si>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</si>
  <si>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</si>
  <si>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</si>
  <si>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</si>
  <si>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</si>
  <si>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</si>
  <si>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</si>
  <si>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</si>
  <si>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</si>
  <si>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</si>
  <si>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</si>
  <si>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</si>
  <si>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</si>
  <si>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</si>
  <si>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</si>
  <si>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</si>
  <si>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</si>
  <si>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</si>
  <si>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</si>
  <si>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</si>
  <si>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</si>
  <si>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</si>
  <si>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</si>
  <si>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</si>
  <si>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</si>
  <si>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</si>
  <si>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техническую воду</t>
  </si>
  <si>
    <t>техническая вода р. Ахтуба</t>
  </si>
  <si>
    <t>4189672</t>
  </si>
  <si>
    <t>pIns_PT_VTAR_B_COLDVSNA</t>
  </si>
  <si>
    <t>pt_ntar_10</t>
  </si>
  <si>
    <t>pt_ter_10</t>
  </si>
  <si>
    <t>pt_cs_10</t>
  </si>
  <si>
    <t>×</t>
  </si>
  <si>
    <t>техническая вода р. Волга</t>
  </si>
  <si>
    <t>pt_cs_30</t>
  </si>
  <si>
    <t>pt_ist_te_30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</si>
  <si>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</si>
  <si>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</si>
  <si>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</si>
  <si>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</si>
  <si>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</si>
  <si>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</si>
  <si>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</si>
  <si>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</si>
  <si>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</si>
  <si>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</si>
  <si>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</si>
  <si>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t>
  </si>
  <si>
    <t>питьевая вода</t>
  </si>
  <si>
    <t>тарифы на подключение установлены на 2024 год приказом КТР Волгоградской области № 52/44 от 20.12.2023 г.</t>
  </si>
  <si>
    <t>4189677</t>
  </si>
  <si>
    <t>pIns_PT_VTAR_E_COLDVSNA</t>
  </si>
  <si>
    <t>pt_ntar_13</t>
  </si>
  <si>
    <t>pt_ter_13</t>
  </si>
  <si>
    <t>pt_cs_13</t>
  </si>
  <si>
    <t>техническая вода</t>
  </si>
  <si>
    <t>pt_cs_31</t>
  </si>
  <si>
    <t>pt_ist_te_31</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</si>
  <si>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</si>
  <si>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</si>
  <si>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</si>
  <si>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</si>
  <si>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</si>
  <si>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</si>
  <si>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</si>
  <si>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</si>
  <si>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</si>
  <si>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</si>
  <si>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</si>
  <si>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</si>
  <si>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</si>
  <si>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</si>
  <si>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</si>
  <si>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</si>
  <si>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</si>
  <si>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</si>
  <si>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</si>
  <si>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</si>
  <si>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</si>
  <si>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</si>
  <si>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</si>
  <si>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</si>
  <si>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</si>
  <si>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</si>
  <si>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</si>
  <si>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</si>
  <si>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</si>
  <si>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</si>
  <si>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</si>
  <si>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</si>
  <si>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</si>
  <si>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</si>
  <si>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</si>
  <si>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</si>
  <si>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</si>
  <si>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</si>
  <si>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</si>
  <si>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</si>
  <si>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</si>
  <si>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</si>
  <si>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</si>
  <si>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</si>
  <si>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</si>
  <si>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</si>
  <si>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</si>
  <si>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</si>
  <si>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</si>
  <si>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</si>
  <si>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</si>
  <si>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</si>
  <si>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</si>
  <si>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</si>
  <si>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</si>
  <si>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</si>
  <si>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</si>
  <si>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</si>
  <si>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</si>
  <si>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</si>
  <si>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</si>
  <si>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</si>
  <si>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</si>
  <si>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</si>
  <si>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</si>
  <si>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</si>
  <si>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</si>
  <si>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</si>
  <si>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</si>
  <si>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</si>
  <si>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</si>
  <si>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</si>
  <si>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</si>
  <si>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</si>
  <si>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</si>
  <si>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</si>
  <si>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</si>
  <si>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</si>
  <si>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</si>
  <si>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</si>
  <si>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</si>
  <si>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</si>
  <si>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</si>
  <si>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</si>
  <si>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</si>
  <si>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</si>
  <si>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</si>
  <si>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</si>
  <si>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</si>
  <si>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</si>
  <si>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</si>
  <si>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</si>
  <si>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</si>
  <si>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</si>
  <si>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</si>
  <si>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</si>
  <si>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</si>
  <si>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</si>
  <si>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</si>
  <si>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</si>
  <si>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</si>
  <si>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</si>
  <si>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</si>
  <si>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</si>
  <si>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</si>
  <si>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</si>
  <si>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</si>
  <si>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</si>
  <si>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</si>
  <si>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</si>
  <si>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</si>
  <si>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</si>
  <si>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</si>
  <si>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</si>
  <si>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</si>
  <si>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</si>
  <si>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</si>
  <si>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</si>
  <si>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</si>
  <si>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</si>
  <si>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</si>
  <si>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</si>
  <si>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</si>
  <si>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</si>
  <si>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</si>
  <si>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</si>
  <si>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</si>
  <si>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</si>
  <si>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</si>
  <si>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</si>
  <si>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</si>
  <si>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</si>
  <si>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</si>
  <si>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</si>
  <si>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</si>
  <si>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</si>
  <si>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</si>
  <si>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</si>
  <si>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</si>
  <si>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</si>
  <si>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</si>
  <si>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</si>
  <si>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</si>
  <si>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</si>
  <si>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</si>
  <si>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</si>
  <si>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</si>
  <si>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</si>
  <si>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</si>
  <si>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</si>
  <si>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</si>
  <si>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</si>
  <si>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</si>
  <si>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</si>
  <si>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</si>
  <si>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</si>
  <si>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</si>
  <si>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</si>
  <si>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</si>
  <si>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</si>
  <si>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</si>
  <si>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</si>
  <si>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</si>
  <si>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</si>
  <si>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</si>
  <si>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</si>
  <si>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</si>
  <si>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</si>
  <si>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</si>
  <si>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</si>
  <si>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</si>
  <si>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</si>
  <si>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</si>
  <si>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</si>
  <si>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</si>
  <si>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</si>
  <si>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</si>
  <si>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</si>
  <si>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</si>
  <si>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</si>
  <si>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</si>
  <si>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</si>
  <si>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</si>
  <si>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</si>
  <si>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</si>
  <si>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</si>
  <si>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</si>
  <si>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</si>
  <si>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</si>
  <si>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</si>
  <si>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</si>
  <si>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</si>
  <si>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</si>
  <si>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</si>
  <si>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</si>
  <si>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</si>
  <si>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</si>
  <si>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</si>
  <si>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</si>
  <si>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</si>
  <si>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</si>
  <si>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</si>
  <si>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</si>
  <si>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</si>
  <si>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</si>
  <si>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</si>
  <si>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</si>
  <si>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</si>
  <si>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</si>
  <si>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</si>
  <si>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</si>
  <si>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</si>
  <si>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</si>
  <si>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</si>
  <si>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</si>
  <si>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</si>
  <si>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</si>
  <si>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</si>
  <si>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</si>
  <si>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</si>
  <si>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</si>
  <si>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</si>
  <si>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</si>
  <si>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</si>
  <si>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</si>
  <si>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</si>
  <si>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</si>
  <si>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</si>
  <si>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</si>
  <si>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</si>
  <si>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</si>
  <si>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</si>
  <si>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</si>
  <si>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</si>
  <si>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</si>
  <si>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</si>
  <si>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</si>
  <si>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</si>
  <si>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</si>
  <si>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</si>
  <si>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</si>
  <si>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</si>
  <si>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</si>
  <si>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</si>
  <si>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</si>
  <si>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</si>
  <si>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</si>
  <si>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</si>
  <si>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</si>
  <si>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</si>
  <si>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</si>
  <si>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</si>
  <si>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</si>
  <si>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</si>
  <si>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</si>
  <si>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</si>
  <si>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</si>
  <si>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</si>
  <si>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</si>
  <si>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</si>
  <si>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</si>
  <si>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</si>
  <si>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</si>
  <si>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</si>
  <si>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</si>
  <si>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40 мм и менее</t>
  </si>
  <si>
    <t>подземный</t>
  </si>
  <si>
    <t>прокол</t>
  </si>
  <si>
    <t>от 41 мм до 70 мм включительно</t>
  </si>
  <si>
    <t>гнб</t>
  </si>
  <si>
    <t>от 71 мм до 100 мм включительно</t>
  </si>
  <si>
    <t>от 101 мм до 150 мм включительно</t>
  </si>
  <si>
    <t>от 151 мм до 200 мм включительно</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</si>
  <si>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</si>
  <si>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</si>
  <si>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</si>
  <si>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</si>
  <si>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</si>
  <si>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</si>
  <si>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</si>
  <si>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</si>
  <si>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</si>
  <si>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</si>
  <si>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</si>
  <si>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</si>
  <si>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</si>
  <si>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</si>
  <si>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</si>
  <si>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</si>
  <si>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</si>
  <si>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</si>
  <si>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</si>
  <si>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</si>
  <si>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</si>
  <si>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</si>
  <si>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</si>
  <si>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</si>
  <si>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</si>
  <si>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</si>
  <si>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</si>
  <si>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</si>
  <si>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</si>
  <si>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</si>
  <si>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</si>
  <si>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</si>
  <si>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</si>
  <si>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</si>
  <si>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</si>
  <si>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</si>
  <si>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</si>
  <si>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</si>
  <si>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</si>
  <si>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</si>
  <si>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</si>
  <si>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</si>
  <si>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</si>
  <si>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</si>
  <si>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</si>
  <si>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</si>
  <si>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</si>
  <si>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</si>
  <si>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</si>
  <si>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</si>
  <si>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</si>
  <si>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</si>
  <si>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</si>
  <si>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</si>
  <si>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</si>
  <si>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</si>
  <si>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</si>
  <si>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</si>
  <si>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</si>
  <si>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</si>
  <si>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</si>
  <si>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</si>
  <si>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</si>
  <si>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</si>
  <si>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</si>
  <si>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</si>
  <si>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</si>
  <si>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</si>
  <si>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</si>
  <si>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</si>
  <si>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</si>
  <si>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</si>
  <si>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</si>
  <si>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</si>
  <si>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</si>
  <si>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</si>
  <si>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</si>
  <si>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</si>
  <si>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</si>
  <si>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</si>
  <si>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</si>
  <si>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</si>
  <si>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</si>
  <si>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</si>
  <si>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</si>
  <si>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</si>
  <si>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</si>
  <si>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</si>
  <si>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</si>
  <si>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</si>
  <si>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</si>
  <si>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</si>
  <si>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</si>
  <si>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</si>
  <si>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</si>
  <si>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</si>
  <si>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</si>
  <si>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</si>
  <si>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</si>
  <si>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</si>
  <si>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</si>
  <si>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</si>
  <si>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</si>
  <si>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</si>
  <si>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</si>
  <si>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</si>
  <si>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</si>
  <si>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</si>
  <si>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</si>
  <si>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</si>
  <si>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</si>
  <si>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</si>
  <si>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</si>
  <si>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</si>
  <si>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</si>
  <si>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</si>
  <si>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</si>
  <si>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</si>
  <si>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</si>
  <si>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</si>
  <si>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</si>
  <si>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</si>
  <si>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</si>
  <si>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</si>
  <si>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</si>
  <si>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</si>
  <si>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</si>
  <si>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</si>
  <si>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</si>
  <si>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</si>
  <si>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</si>
  <si>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</si>
  <si>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</si>
  <si>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</si>
  <si>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</si>
  <si>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</si>
  <si>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</si>
  <si>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</si>
  <si>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</si>
  <si>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</si>
  <si>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</si>
  <si>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</si>
  <si>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</si>
  <si>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</si>
  <si>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</si>
  <si>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</si>
  <si>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</si>
  <si>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</si>
  <si>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</si>
  <si>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</si>
  <si>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</si>
  <si>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</si>
  <si>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</si>
  <si>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</si>
  <si>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</si>
  <si>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</si>
  <si>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</si>
  <si>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</si>
  <si>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</si>
  <si>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</si>
  <si>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</si>
  <si>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</si>
  <si>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</si>
  <si>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</si>
  <si>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</si>
  <si>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</si>
  <si>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</si>
  <si>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</si>
  <si>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</si>
  <si>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</si>
  <si>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</si>
  <si>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</si>
  <si>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</si>
  <si>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</si>
  <si>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</si>
  <si>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</si>
  <si>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</si>
  <si>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</si>
  <si>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</si>
  <si>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</si>
  <si>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</si>
  <si>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</si>
  <si>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</si>
  <si>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</si>
  <si>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</si>
  <si>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</si>
  <si>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</si>
  <si>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</si>
  <si>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</si>
  <si>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</si>
  <si>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</si>
  <si>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</si>
  <si>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</si>
  <si>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</si>
  <si>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</si>
  <si>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</si>
  <si>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</si>
  <si>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</si>
  <si>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</si>
  <si>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</si>
  <si>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</si>
  <si>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</si>
  <si>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</si>
  <si>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</si>
  <si>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</si>
  <si>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</si>
  <si>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</si>
  <si>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</si>
  <si>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</si>
  <si>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</si>
  <si>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</si>
  <si>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</si>
  <si>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</si>
  <si>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</si>
  <si>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</si>
  <si>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</si>
  <si>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</si>
  <si>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</si>
  <si>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</si>
  <si>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</si>
  <si>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</si>
  <si>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</si>
  <si>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</si>
  <si>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</si>
  <si>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</si>
  <si>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</si>
  <si>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</si>
  <si>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</si>
  <si>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</si>
  <si>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</si>
  <si>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</si>
  <si>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</si>
  <si>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</si>
  <si>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</si>
  <si>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</si>
  <si>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</si>
  <si>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</si>
  <si>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</si>
  <si>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</si>
  <si>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</si>
  <si>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</si>
  <si>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</si>
  <si>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</si>
  <si>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</si>
  <si>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</si>
  <si>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</si>
  <si>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</si>
  <si>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</si>
  <si>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</si>
  <si>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</si>
  <si>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</si>
  <si>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</si>
  <si>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</si>
  <si>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</si>
  <si>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</si>
  <si>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</si>
  <si>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</si>
  <si>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</si>
  <si>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</si>
  <si>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</si>
  <si>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</si>
  <si>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</si>
  <si>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</si>
  <si>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</si>
  <si>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</si>
  <si>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</si>
  <si>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</si>
  <si>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</si>
  <si>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</si>
  <si>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</si>
  <si>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</si>
  <si>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</si>
  <si>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</si>
  <si>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</si>
  <si>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</si>
  <si>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</si>
  <si>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</si>
  <si>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</si>
  <si>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</si>
  <si>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</si>
  <si>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</si>
  <si>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</si>
  <si>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</si>
  <si>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</si>
  <si>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</si>
  <si>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</si>
  <si>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</si>
  <si>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</si>
  <si>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</si>
  <si>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</si>
  <si>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</si>
  <si>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</si>
  <si>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</si>
  <si>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</si>
  <si>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</si>
  <si>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</si>
  <si>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</si>
  <si>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</si>
  <si>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</si>
  <si>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</si>
  <si>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</si>
  <si>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</si>
  <si>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</si>
  <si>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</si>
  <si>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</si>
  <si>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</si>
  <si>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</si>
  <si>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</si>
  <si>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</si>
  <si>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</si>
  <si>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</si>
  <si>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</si>
  <si>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</si>
  <si>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</si>
  <si>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</si>
  <si>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</si>
  <si>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</si>
  <si>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</si>
  <si>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</si>
  <si>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</si>
  <si>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</si>
  <si>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</si>
  <si>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</si>
  <si>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</si>
  <si>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</si>
  <si>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</si>
  <si>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</si>
  <si>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</si>
  <si>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</si>
  <si>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</si>
  <si>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</si>
  <si>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</si>
  <si>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</si>
  <si>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</si>
  <si>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</si>
  <si>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</si>
  <si>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</si>
  <si>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</si>
  <si>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</si>
  <si>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</si>
  <si>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</si>
  <si>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</si>
  <si>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</si>
  <si>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</si>
  <si>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</si>
  <si>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</si>
  <si>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</si>
  <si>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</si>
  <si>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</si>
  <si>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</si>
  <si>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</si>
  <si>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</si>
  <si>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</si>
  <si>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</si>
  <si>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</si>
  <si>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</si>
  <si>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</si>
  <si>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</si>
  <si>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</si>
  <si>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</si>
  <si>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</si>
  <si>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</si>
  <si>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</si>
  <si>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</si>
  <si>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</si>
  <si>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</si>
  <si>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</si>
  <si>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</si>
  <si>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</si>
  <si>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</si>
  <si>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</si>
  <si>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</si>
  <si>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</si>
  <si>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</si>
  <si>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</si>
  <si>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</si>
  <si>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</si>
  <si>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</si>
  <si>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</si>
  <si>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</si>
  <si>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</si>
  <si>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</si>
  <si>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</si>
  <si>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</si>
  <si>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</si>
  <si>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</si>
  <si>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</si>
  <si>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</si>
  <si>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</si>
  <si>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</si>
  <si>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</si>
  <si>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</si>
  <si>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</si>
  <si>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</si>
  <si>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</si>
  <si>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</si>
  <si>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</si>
  <si>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</si>
  <si>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</si>
  <si>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</si>
  <si>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</si>
  <si>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</si>
  <si>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</si>
  <si>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</si>
  <si>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</si>
  <si>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</si>
  <si>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</si>
  <si>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</si>
  <si>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</si>
  <si>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</si>
  <si>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</si>
  <si>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</si>
  <si>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</si>
  <si>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</si>
  <si>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</si>
  <si>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</si>
  <si>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</si>
  <si>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</si>
  <si>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</si>
  <si>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</si>
  <si>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</si>
  <si>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</si>
  <si>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</si>
  <si>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</si>
  <si>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</si>
  <si>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</si>
  <si>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</si>
  <si>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</si>
  <si>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</si>
  <si>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</si>
  <si>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</si>
  <si>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</si>
  <si>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</si>
  <si>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</si>
  <si>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</si>
  <si>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</si>
  <si>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</si>
  <si>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</si>
  <si>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</si>
  <si>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</si>
  <si>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</si>
  <si>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</si>
  <si>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</si>
  <si>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</si>
  <si>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</si>
  <si>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</si>
  <si>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</si>
  <si>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</si>
  <si>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</si>
  <si>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</si>
  <si>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</si>
  <si>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</si>
  <si>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</si>
  <si>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</si>
  <si>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</si>
  <si>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</si>
  <si>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</si>
  <si>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</si>
  <si>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</si>
  <si>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</si>
  <si>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</si>
  <si>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</si>
  <si>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</si>
  <si>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</si>
  <si>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</si>
  <si>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</si>
  <si>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</si>
  <si>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</si>
  <si>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</si>
  <si>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</si>
  <si>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</si>
  <si>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</si>
  <si>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</si>
  <si>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</si>
  <si>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</si>
  <si>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</si>
  <si>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</si>
  <si>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</si>
  <si>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</si>
  <si>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</si>
  <si>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</si>
  <si>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</si>
  <si>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</si>
  <si>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</si>
  <si>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</si>
  <si>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</si>
  <si>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</si>
  <si>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</si>
  <si>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</si>
  <si>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</si>
  <si>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</si>
  <si>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</si>
  <si>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</si>
  <si>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</si>
  <si>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</si>
  <si>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</si>
  <si>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</si>
  <si>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</si>
  <si>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</si>
  <si>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</si>
  <si>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</si>
  <si>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</si>
  <si>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</si>
  <si>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</si>
  <si>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</si>
  <si>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</si>
  <si>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</si>
  <si>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</si>
  <si>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</si>
  <si>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</si>
  <si>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</si>
  <si>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</si>
  <si>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</si>
  <si>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</si>
  <si>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</si>
  <si>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</si>
  <si>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</si>
  <si>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</si>
  <si>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</si>
  <si>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</si>
  <si>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</si>
  <si>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</si>
  <si>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</si>
  <si>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</si>
  <si>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</si>
  <si>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</si>
  <si>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</si>
  <si>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</si>
  <si>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</si>
  <si>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</si>
  <si>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https://vkanal.ru/subscribers/request/</t>
  </si>
  <si>
    <t>https://portal.eias.ru/Portal/DownloadPage.aspx?type=12&amp;guid=7d48adb7-66fa-46db-9e36-5421ed706c85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</si>
  <si>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</si>
  <si>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https://portal.eias.ru/Portal/DownloadPage.aspx?type=12&amp;guid=d932e553-a487-401a-90ca-f861b9ff5b50</t>
  </si>
  <si>
    <t>Документы указаны по ссылке</t>
  </si>
  <si>
    <t>https://portal.eias.ru/Portal/DownloadPage.aspx?type=12&amp;guid=ac96f0aa-97d5-4e88-aa86-65a816b73f38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</si>
  <si>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</si>
  <si>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водоснабжении и водоотведении" от 07.12.2011 N 416-ФЗ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</si>
  <si>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</si>
  <si>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холодного водоснабжения и водоотведения, утвержденные Постановлением Правительства РФ от 29.07.2013 N 644</t>
  </si>
  <si>
    <t>Основы ценообразования в сфере водоснабжения и водоотведения, утвержденные постановлением Правительства РФ от 13 мая 2013 г. N 406</t>
  </si>
  <si>
    <t>5.1.1</t>
  </si>
  <si>
    <t>8 (8443) 45-45-53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</si>
  <si>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</si>
  <si>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</si>
  <si>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(8443) 45-45-65</t>
  </si>
  <si>
    <t>5.2.1</t>
  </si>
  <si>
    <t>г. Волжский Волгоградской области, ул. Пушкина, д. 16а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</si>
  <si>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</si>
  <si>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</si>
  <si>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</si>
  <si>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</si>
  <si>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</si>
  <si>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</si>
  <si>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</si>
  <si>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</si>
  <si>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</si>
  <si>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</si>
  <si>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</si>
  <si>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</si>
  <si>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</si>
  <si>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</si>
  <si>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</si>
  <si>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</si>
  <si>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</si>
  <si>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</si>
  <si>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</si>
  <si>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</si>
  <si>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</si>
  <si>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</si>
  <si>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</si>
  <si>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</si>
  <si>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</si>
  <si>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</si>
  <si>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</si>
  <si>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</si>
  <si>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</si>
  <si>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</si>
  <si>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</si>
  <si>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</si>
  <si>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</si>
  <si>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</si>
  <si>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</si>
  <si>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</si>
  <si>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</si>
  <si>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</si>
  <si>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</si>
  <si>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</si>
  <si>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</si>
  <si>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</si>
  <si>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</si>
  <si>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</si>
  <si>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</si>
  <si>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</si>
  <si>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</si>
  <si>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</si>
  <si>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</si>
  <si>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</si>
  <si>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</si>
  <si>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</si>
  <si>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</si>
  <si>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</si>
  <si>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</si>
  <si>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</si>
  <si>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</si>
  <si>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</si>
  <si>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</si>
  <si>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</si>
  <si>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</si>
  <si>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</si>
  <si>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</si>
  <si>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</si>
  <si>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</si>
  <si>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</si>
  <si>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</si>
  <si>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</si>
  <si>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</si>
  <si>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</si>
  <si>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</si>
  <si>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</si>
  <si>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</si>
  <si>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</si>
  <si>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</si>
  <si>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</si>
  <si>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</si>
  <si>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</si>
  <si>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</si>
  <si>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</si>
  <si>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</si>
  <si>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</si>
  <si>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</si>
  <si>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</si>
  <si>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</si>
  <si>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</si>
  <si>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</si>
  <si>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</si>
  <si>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</si>
  <si>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</si>
  <si>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</si>
  <si>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</si>
  <si>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</si>
  <si>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</si>
  <si>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</si>
  <si>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</si>
  <si>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</si>
  <si>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</si>
  <si>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</si>
  <si>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</si>
  <si>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</si>
  <si>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</si>
  <si>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</si>
  <si>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</si>
  <si>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</si>
  <si>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</si>
  <si>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</si>
  <si>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</si>
  <si>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</si>
  <si>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</si>
  <si>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</si>
  <si>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</si>
  <si>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</si>
  <si>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</si>
  <si>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</si>
  <si>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</si>
  <si>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</si>
  <si>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</si>
  <si>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</si>
  <si>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</si>
  <si>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</si>
  <si>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</si>
  <si>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</si>
  <si>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</si>
  <si>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</si>
  <si>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</si>
  <si>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</si>
  <si>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</si>
  <si>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</si>
  <si>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</si>
  <si>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</si>
  <si>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</si>
  <si>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</si>
  <si>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</si>
  <si>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</si>
  <si>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</si>
  <si>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</si>
  <si>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</si>
  <si>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</si>
  <si>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</si>
  <si>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</si>
  <si>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</si>
  <si>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</si>
  <si>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</si>
  <si>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</si>
  <si>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</si>
  <si>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</si>
  <si>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</si>
  <si>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</si>
  <si>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</si>
  <si>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</si>
  <si>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</si>
  <si>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</si>
  <si>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</si>
  <si>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</si>
  <si>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</si>
  <si>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</si>
  <si>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</si>
  <si>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</si>
  <si>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</si>
  <si>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</si>
  <si>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</si>
  <si>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</si>
  <si>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</si>
  <si>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</si>
  <si>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</si>
  <si>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</si>
  <si>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</si>
  <si>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</si>
  <si>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</si>
  <si>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</si>
  <si>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</si>
  <si>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</si>
  <si>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</si>
  <si>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</si>
  <si>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</si>
  <si>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</si>
  <si>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</si>
  <si>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</si>
  <si>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</si>
  <si>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</si>
  <si>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</si>
  <si>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</si>
  <si>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</si>
  <si>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</si>
  <si>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</si>
  <si>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</si>
  <si>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</si>
  <si>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</si>
  <si>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</si>
  <si>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</si>
  <si>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</si>
  <si>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</si>
  <si>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</si>
  <si>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</si>
  <si>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</si>
  <si>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</si>
  <si>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</si>
  <si>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</si>
  <si>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</si>
  <si>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</si>
  <si>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</si>
  <si>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</si>
  <si>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</si>
  <si>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</si>
  <si>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</si>
  <si>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</si>
  <si>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</si>
  <si>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</si>
  <si>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</si>
  <si>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</si>
  <si>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</si>
  <si>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</si>
  <si>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</si>
  <si>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</si>
  <si>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</si>
  <si>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</si>
  <si>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</si>
  <si>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</si>
  <si>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</si>
  <si>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</si>
  <si>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</si>
  <si>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</si>
  <si>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</si>
  <si>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</si>
  <si>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</si>
  <si>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</si>
  <si>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</si>
  <si>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</si>
  <si>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</si>
  <si>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</si>
  <si>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</si>
  <si>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</si>
  <si>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</si>
  <si>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</si>
  <si>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</si>
  <si>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</si>
  <si>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</si>
  <si>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</si>
  <si>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</si>
  <si>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</si>
  <si>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</si>
  <si>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</si>
  <si>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</si>
  <si>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</si>
  <si>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</si>
  <si>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</si>
  <si>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</si>
  <si>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</si>
  <si>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</si>
  <si>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</si>
  <si>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</si>
  <si>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</si>
  <si>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</si>
  <si>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</si>
  <si>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</si>
  <si>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</si>
  <si>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</si>
  <si>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</si>
  <si>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</si>
  <si>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</si>
  <si>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</si>
  <si>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</si>
  <si>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</si>
  <si>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</si>
  <si>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</si>
  <si>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</si>
  <si>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</si>
  <si>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</si>
  <si>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</si>
  <si>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</si>
  <si>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</si>
  <si>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</si>
  <si>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</si>
  <si>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</si>
  <si>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</si>
  <si>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</si>
  <si>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</si>
  <si>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</si>
  <si>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</si>
  <si>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</si>
  <si>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</si>
  <si>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</si>
  <si>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</si>
  <si>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</si>
  <si>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</si>
  <si>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</si>
  <si>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</si>
  <si>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</si>
  <si>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</si>
  <si>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</si>
  <si>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</si>
  <si>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</si>
  <si>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</si>
  <si>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</si>
  <si>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</si>
  <si>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</si>
  <si>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</si>
  <si>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</si>
  <si>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</si>
  <si>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</si>
  <si>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</si>
  <si>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</si>
  <si>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</si>
  <si>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</si>
  <si>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</si>
  <si>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</si>
  <si>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</si>
  <si>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</si>
  <si>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</si>
  <si>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</si>
  <si>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</si>
  <si>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</si>
  <si>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</si>
  <si>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</si>
  <si>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</si>
  <si>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</si>
  <si>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</si>
  <si>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</si>
  <si>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</si>
  <si>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</si>
  <si>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</si>
  <si>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</si>
  <si>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</si>
  <si>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</si>
  <si>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</si>
  <si>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</si>
  <si>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</si>
  <si>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</si>
  <si>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</si>
  <si>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</si>
  <si>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</si>
  <si>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</si>
  <si>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</si>
  <si>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</si>
  <si>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</si>
  <si>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</si>
  <si>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</si>
  <si>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</si>
  <si>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</si>
  <si>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</si>
  <si>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</si>
  <si>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</si>
  <si>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</si>
  <si>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</si>
  <si>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</si>
  <si>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</si>
  <si>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</si>
  <si>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</si>
  <si>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</si>
  <si>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</si>
  <si>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</si>
  <si>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</si>
  <si>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</si>
  <si>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</si>
  <si>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</si>
  <si>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</si>
  <si>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</si>
  <si>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</si>
  <si>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</si>
  <si>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</si>
  <si>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</si>
  <si>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</si>
  <si>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</si>
  <si>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</si>
  <si>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</si>
  <si>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</si>
  <si>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</si>
  <si>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</si>
  <si>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</si>
  <si>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</si>
  <si>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</si>
  <si>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</si>
  <si>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</si>
  <si>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</si>
  <si>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</si>
  <si>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</si>
  <si>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</si>
  <si>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</si>
  <si>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</si>
  <si>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</si>
  <si>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</si>
  <si>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</si>
  <si>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</si>
  <si>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</si>
  <si>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</si>
  <si>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</si>
  <si>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</si>
  <si>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</si>
  <si>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</si>
  <si>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</si>
  <si>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</si>
  <si>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</si>
  <si>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</si>
  <si>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</si>
  <si>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</si>
  <si>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</si>
  <si>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</si>
  <si>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</si>
  <si>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</si>
  <si>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</si>
  <si>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</si>
  <si>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</si>
  <si>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</si>
  <si>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</si>
  <si>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</si>
  <si>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</si>
  <si>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</si>
  <si>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</si>
  <si>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</si>
  <si>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</si>
  <si>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</si>
  <si>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</si>
  <si>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</si>
  <si>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</si>
  <si>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</si>
  <si>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</si>
  <si>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</si>
  <si>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</si>
  <si>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</si>
  <si>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</si>
  <si>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</si>
  <si>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</si>
  <si>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</si>
  <si>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</si>
  <si>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</si>
  <si>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</si>
  <si>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</si>
  <si>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</si>
  <si>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</si>
  <si>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</si>
  <si>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</si>
  <si>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</si>
  <si>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</si>
  <si>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</si>
  <si>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</si>
  <si>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</si>
  <si>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</si>
  <si>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</si>
  <si>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</si>
  <si>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</si>
  <si>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</si>
  <si>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</si>
  <si>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</si>
  <si>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</si>
  <si>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</si>
  <si>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</si>
  <si>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</si>
  <si>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</si>
  <si>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</si>
  <si>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</si>
  <si>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</si>
  <si>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</si>
  <si>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</si>
  <si>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</si>
  <si>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</si>
  <si>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</si>
  <si>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</si>
  <si>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</si>
  <si>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</si>
  <si>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</si>
  <si>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</si>
  <si>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</si>
  <si>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</si>
  <si>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</si>
  <si>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</si>
  <si>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</si>
  <si>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</si>
  <si>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</si>
  <si>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</si>
  <si>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</si>
  <si>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</si>
  <si>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</si>
  <si>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</si>
  <si>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</si>
  <si>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</si>
  <si>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</si>
  <si>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</si>
  <si>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</si>
  <si>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</si>
  <si>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</si>
  <si>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</si>
  <si>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</si>
  <si>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</si>
  <si>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</si>
  <si>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</si>
  <si>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</si>
  <si>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</si>
  <si>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</si>
  <si>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</si>
  <si>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</si>
  <si>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</si>
  <si>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</si>
  <si>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</si>
  <si>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</si>
  <si>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</si>
  <si>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</si>
  <si>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</si>
  <si>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</si>
  <si>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</si>
  <si>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</si>
  <si>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</si>
  <si>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</si>
  <si>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</si>
  <si>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</si>
  <si>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</si>
  <si>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</si>
  <si>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</si>
  <si>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</si>
  <si>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</si>
  <si>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</si>
  <si>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</si>
  <si>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</si>
  <si>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</si>
  <si>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</si>
  <si>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</si>
  <si>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</si>
  <si>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</si>
  <si>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</si>
  <si>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</si>
  <si>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</si>
  <si>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</si>
  <si>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</si>
  <si>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</si>
  <si>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</si>
  <si>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</si>
  <si>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</si>
  <si>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</si>
  <si>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</si>
  <si>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</si>
  <si>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</si>
  <si>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</si>
  <si>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</si>
  <si>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</si>
  <si>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</si>
  <si>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</si>
  <si>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</si>
  <si>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</si>
  <si>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</si>
  <si>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</si>
  <si>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</si>
  <si>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</si>
  <si>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</si>
  <si>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</si>
  <si>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</si>
  <si>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</si>
  <si>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</si>
  <si>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</si>
  <si>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</si>
  <si>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</si>
  <si>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</si>
  <si>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</si>
  <si>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</si>
  <si>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</si>
  <si>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</si>
  <si>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</si>
  <si>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</si>
  <si>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</si>
  <si>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</si>
  <si>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</si>
  <si>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</si>
  <si>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</si>
  <si>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</si>
  <si>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</si>
  <si>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</si>
  <si>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</si>
  <si>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</si>
  <si>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</si>
  <si>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</si>
  <si>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</si>
  <si>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</si>
  <si>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</si>
  <si>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</si>
  <si>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</si>
  <si>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</si>
  <si>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</si>
  <si>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</si>
  <si>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</si>
  <si>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</si>
  <si>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</si>
  <si>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</si>
  <si>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</si>
  <si>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</si>
  <si>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</si>
  <si>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</si>
  <si>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</si>
  <si>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</si>
  <si>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</si>
  <si>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</si>
  <si>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</si>
  <si>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</si>
  <si>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</si>
  <si>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</si>
  <si>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</si>
  <si>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</si>
  <si>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</si>
  <si>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</si>
  <si>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</si>
  <si>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</si>
  <si>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</si>
  <si>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</si>
  <si>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</si>
  <si>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</si>
  <si>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</si>
  <si>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</si>
  <si>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</si>
  <si>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</si>
  <si>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</si>
  <si>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</si>
  <si>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</si>
  <si>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</si>
  <si>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</si>
  <si>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</si>
  <si>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</si>
  <si>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</si>
  <si>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</si>
  <si>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</si>
  <si>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</si>
  <si>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</si>
  <si>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</si>
  <si>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</si>
  <si>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</si>
  <si>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</si>
  <si>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</si>
  <si>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</si>
  <si>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</si>
  <si>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</si>
  <si>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</si>
  <si>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</si>
  <si>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</si>
  <si>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</si>
  <si>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</si>
  <si>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</si>
  <si>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</si>
  <si>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</si>
  <si>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</si>
  <si>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</si>
  <si>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</si>
  <si>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</si>
  <si>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</si>
  <si>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</si>
  <si>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</si>
  <si>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</si>
  <si>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</si>
  <si>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</si>
  <si>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</si>
  <si>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</si>
  <si>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</si>
  <si>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</si>
  <si>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</si>
  <si>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</si>
  <si>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</si>
  <si>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</si>
  <si>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</si>
  <si>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</si>
  <si>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</si>
  <si>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</si>
  <si>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</si>
  <si>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</si>
  <si>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</si>
  <si>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</si>
  <si>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</si>
  <si>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</si>
  <si>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</si>
  <si>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</si>
  <si>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</si>
  <si>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</si>
  <si>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</si>
  <si>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</si>
  <si>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</si>
  <si>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</si>
  <si>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</si>
  <si>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</si>
  <si>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</si>
  <si>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</si>
  <si>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</si>
  <si>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</si>
  <si>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</si>
  <si>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</si>
  <si>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</si>
  <si>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</si>
  <si>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</si>
  <si>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</si>
  <si>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</si>
  <si>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</si>
  <si>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</si>
  <si>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</si>
  <si>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</si>
  <si>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</si>
  <si>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</si>
  <si>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</si>
  <si>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</si>
  <si>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</si>
  <si>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</si>
  <si>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</si>
  <si>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</si>
  <si>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</si>
  <si>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</si>
  <si>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</si>
  <si>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</si>
  <si>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</si>
  <si>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</si>
  <si>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</si>
  <si>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</si>
  <si>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</si>
  <si>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</si>
  <si>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</si>
  <si>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</si>
  <si>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</si>
  <si>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</si>
  <si>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</si>
  <si>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</si>
  <si>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</si>
  <si>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</si>
  <si>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</si>
  <si>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</si>
  <si>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</si>
  <si>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</si>
  <si>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</si>
  <si>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</si>
  <si>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</si>
  <si>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</si>
  <si>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</si>
  <si>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</si>
  <si>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</si>
  <si>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</si>
  <si>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</si>
  <si>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</si>
  <si>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</si>
  <si>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</si>
  <si>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</si>
  <si>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</si>
  <si>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</si>
  <si>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</si>
  <si>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</si>
  <si>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</si>
  <si>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</si>
  <si>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</si>
  <si>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</si>
  <si>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</si>
  <si>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</si>
  <si>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</si>
  <si>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</si>
  <si>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</si>
  <si>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</si>
  <si>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</si>
  <si>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</si>
  <si>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</si>
  <si>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</si>
  <si>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</si>
  <si>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</si>
  <si>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</si>
  <si>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</si>
  <si>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</si>
  <si>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</si>
  <si>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</si>
  <si>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</si>
  <si>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</si>
  <si>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</si>
  <si>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</si>
  <si>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</si>
  <si>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</si>
  <si>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</si>
  <si>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</si>
  <si>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</si>
  <si>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</si>
  <si>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</si>
  <si>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</si>
  <si>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</si>
  <si>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</si>
  <si>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</si>
  <si>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</si>
  <si>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</si>
  <si>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</si>
  <si>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</si>
  <si>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</si>
  <si>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</si>
  <si>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</si>
  <si>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</si>
  <si>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</si>
  <si>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</si>
  <si>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</si>
  <si>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</si>
  <si>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</si>
  <si>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</si>
  <si>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</si>
  <si>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</si>
  <si>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</si>
  <si>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</si>
  <si>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</si>
  <si>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</si>
  <si>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</si>
  <si>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</si>
  <si>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</si>
  <si>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</si>
  <si>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</si>
  <si>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</si>
  <si>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</si>
  <si>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</si>
  <si>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</si>
  <si>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</si>
  <si>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</si>
  <si>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</si>
  <si>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</si>
  <si>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</si>
  <si>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</si>
  <si>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</si>
  <si>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</si>
  <si>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</si>
  <si>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</si>
  <si>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</si>
  <si>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</si>
  <si>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</si>
  <si>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</si>
  <si>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</si>
  <si>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</si>
  <si>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</si>
  <si>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</si>
  <si>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</si>
  <si>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</si>
  <si>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</si>
  <si>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</si>
  <si>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</si>
  <si>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</si>
  <si>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</si>
  <si>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</si>
  <si>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</si>
  <si>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</si>
  <si>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</si>
  <si>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</si>
  <si>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</si>
  <si>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</si>
  <si>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</si>
  <si>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</si>
  <si>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</si>
  <si>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</si>
  <si>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</si>
  <si>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</si>
  <si>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</si>
  <si>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</si>
  <si>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</si>
  <si>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</si>
  <si>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</si>
  <si>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</si>
  <si>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</si>
  <si>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</si>
  <si>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</si>
  <si>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</si>
  <si>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</si>
  <si>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</si>
  <si>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</si>
  <si>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</si>
  <si>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</si>
  <si>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</si>
  <si>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</si>
  <si>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</si>
  <si>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</si>
  <si>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</si>
  <si>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</si>
  <si>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</si>
  <si>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</si>
  <si>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</si>
  <si>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</si>
  <si>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</si>
  <si>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</si>
  <si>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</si>
  <si>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</si>
  <si>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</si>
  <si>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</si>
  <si>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</si>
  <si>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</si>
  <si>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</si>
  <si>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</si>
  <si>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</si>
  <si>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</si>
  <si>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</si>
  <si>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</si>
  <si>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</si>
  <si>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</si>
  <si>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</si>
  <si>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</si>
  <si>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</si>
  <si>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</si>
  <si>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</si>
  <si>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</si>
  <si>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</si>
  <si>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</si>
  <si>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</si>
  <si>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</si>
  <si>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</si>
  <si>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</si>
  <si>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</si>
  <si>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</si>
  <si>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</si>
  <si>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</si>
  <si>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</si>
  <si>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</si>
  <si>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</si>
  <si>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</si>
  <si>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</si>
  <si>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</si>
  <si>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</si>
  <si>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</si>
  <si>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</si>
  <si>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</si>
  <si>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</si>
  <si>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</si>
  <si>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</si>
  <si>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</si>
  <si>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</si>
  <si>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</si>
  <si>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</si>
  <si>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</si>
  <si>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</si>
  <si>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</si>
  <si>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</si>
  <si>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</si>
  <si>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</si>
  <si>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</si>
  <si>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</si>
  <si>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</si>
  <si>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</si>
  <si>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</si>
  <si>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</si>
  <si>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</si>
  <si>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</si>
  <si>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</si>
  <si>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</si>
  <si>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</si>
  <si>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</si>
  <si>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</si>
  <si>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</si>
  <si>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</si>
  <si>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</si>
  <si>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</si>
  <si>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</si>
  <si>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</si>
  <si>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</si>
  <si>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</si>
  <si>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</si>
  <si>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</si>
  <si>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</si>
  <si>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</si>
  <si>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</si>
  <si>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</si>
  <si>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</si>
  <si>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</si>
  <si>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</si>
  <si>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</si>
  <si>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</si>
  <si>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</si>
  <si>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</si>
  <si>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</si>
  <si>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</si>
  <si>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</si>
  <si>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</si>
  <si>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</si>
  <si>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</si>
  <si>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</si>
  <si>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</si>
  <si>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</si>
  <si>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</si>
  <si>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</si>
  <si>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</si>
  <si>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</si>
  <si>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</si>
  <si>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</si>
  <si>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</si>
  <si>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</si>
  <si>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</si>
  <si>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</si>
  <si>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</si>
  <si>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</si>
  <si>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</si>
  <si>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</si>
  <si>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</si>
  <si>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</si>
  <si>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</si>
  <si>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</si>
  <si>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</si>
  <si>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</si>
  <si>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</si>
  <si>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</si>
  <si>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</si>
  <si>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</si>
  <si>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</si>
  <si>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</si>
  <si>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</si>
  <si>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</si>
  <si>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</si>
  <si>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</si>
  <si>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</si>
  <si>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</si>
  <si>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</si>
  <si>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</si>
  <si>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</si>
  <si>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</si>
  <si>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</si>
  <si>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</si>
  <si>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</si>
  <si>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</si>
  <si>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</si>
  <si>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</si>
  <si>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</si>
  <si>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</si>
  <si>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</si>
  <si>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</si>
  <si>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</si>
  <si>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</si>
  <si>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</si>
  <si>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</si>
  <si>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</si>
  <si>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</si>
  <si>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</si>
  <si>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</si>
  <si>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</si>
  <si>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</si>
  <si>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</si>
  <si>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</si>
  <si>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</si>
  <si>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</si>
  <si>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</si>
  <si>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</si>
  <si>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</si>
  <si>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</si>
  <si>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</si>
  <si>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</si>
  <si>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</si>
  <si>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</si>
  <si>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</si>
  <si>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</si>
  <si>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</si>
  <si>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</si>
  <si>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</si>
  <si>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</si>
  <si>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</si>
  <si>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</si>
  <si>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</si>
  <si>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</si>
  <si>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</si>
  <si>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</si>
  <si>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</si>
  <si>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</si>
  <si>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</si>
  <si>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</si>
  <si>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</si>
  <si>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</si>
  <si>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</si>
  <si>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</si>
  <si>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</si>
  <si>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</si>
  <si>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</si>
  <si>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</si>
  <si>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</si>
  <si>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</si>
  <si>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</si>
  <si>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</si>
  <si>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</si>
  <si>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</si>
  <si>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</si>
  <si>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</si>
  <si>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</si>
  <si>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</si>
  <si>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</si>
  <si>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</si>
  <si>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</si>
  <si>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</si>
  <si>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</si>
  <si>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</si>
  <si>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</si>
  <si>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</si>
  <si>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</si>
  <si>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</si>
  <si>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</si>
  <si>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</si>
  <si>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</si>
  <si>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</si>
  <si>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</si>
  <si>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</si>
  <si>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</si>
  <si>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</si>
  <si>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</si>
  <si>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</si>
  <si>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</si>
  <si>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</si>
  <si>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</si>
  <si>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</si>
  <si>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</si>
  <si>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</si>
  <si>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</si>
  <si>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</si>
  <si>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</si>
  <si>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</si>
  <si>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</si>
  <si>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</si>
  <si>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</si>
  <si>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</si>
  <si>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</si>
  <si>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</si>
  <si>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</si>
  <si>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</si>
  <si>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</si>
  <si>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</si>
  <si>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</si>
  <si>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</si>
  <si>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</si>
  <si>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</si>
  <si>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</si>
  <si>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</si>
  <si>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</si>
  <si>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</si>
  <si>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</si>
  <si>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</si>
  <si>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</si>
  <si>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</si>
  <si>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</si>
  <si>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</si>
  <si>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</si>
  <si>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</si>
  <si>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</si>
  <si>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</si>
  <si>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</si>
  <si>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</si>
  <si>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</si>
  <si>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</si>
  <si>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</si>
  <si>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</si>
  <si>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</si>
  <si>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</si>
  <si>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</si>
  <si>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</si>
  <si>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</si>
  <si>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</si>
  <si>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</si>
  <si>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</si>
  <si>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</si>
  <si>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</si>
  <si>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</si>
  <si>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</si>
  <si>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</si>
  <si>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</si>
  <si>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</si>
  <si>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</si>
  <si>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</si>
  <si>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</si>
  <si>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</si>
  <si>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</si>
  <si>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</si>
  <si>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</si>
  <si>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</si>
  <si>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</si>
  <si>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</si>
  <si>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</si>
  <si>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</si>
  <si>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</si>
  <si>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</si>
  <si>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</si>
  <si>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</si>
  <si>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</si>
  <si>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</si>
  <si>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</si>
  <si>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</si>
  <si>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</si>
  <si>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</si>
  <si>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</si>
  <si>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</si>
  <si>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</si>
  <si>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</si>
  <si>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</si>
  <si>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</si>
  <si>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</si>
  <si>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</si>
  <si>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</si>
  <si>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28871730</t>
  </si>
  <si>
    <t>АО ВМК "Красный Октябрь"</t>
  </si>
  <si>
    <t>3442123614</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</si>
  <si>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</si>
  <si>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</si>
  <si>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</si>
  <si>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</si>
  <si>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</si>
  <si>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</si>
  <si>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</si>
  <si>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</si>
  <si>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</si>
  <si>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</si>
  <si>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</si>
  <si>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</si>
  <si>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</si>
  <si>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</si>
  <si>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</si>
  <si>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</si>
  <si>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</si>
  <si>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</si>
  <si>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</si>
  <si>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</si>
  <si>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</si>
  <si>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</si>
  <si>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</si>
  <si>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</si>
  <si>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</si>
  <si>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</si>
  <si>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</si>
  <si>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</si>
  <si>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</si>
  <si>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</si>
  <si>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</si>
  <si>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</si>
  <si>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</si>
  <si>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</si>
  <si>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</si>
  <si>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</si>
  <si>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</si>
  <si>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</si>
  <si>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</si>
  <si>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</si>
  <si>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</si>
  <si>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</si>
  <si>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</si>
  <si>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</si>
  <si>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</si>
  <si>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</si>
  <si>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</si>
  <si>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</si>
  <si>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</si>
  <si>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</si>
  <si>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</si>
  <si>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</si>
  <si>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</si>
  <si>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</si>
  <si>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</si>
  <si>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</si>
  <si>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</si>
  <si>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</si>
  <si>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</si>
  <si>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</si>
  <si>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</si>
  <si>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</si>
  <si>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</si>
  <si>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</si>
  <si>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</si>
  <si>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</si>
  <si>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</si>
  <si>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</si>
  <si>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</si>
  <si>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</si>
  <si>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</si>
  <si>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</si>
  <si>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</si>
  <si>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</si>
  <si>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</si>
  <si>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</si>
  <si>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</si>
  <si>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</si>
  <si>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</si>
  <si>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</si>
  <si>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</si>
  <si>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</si>
  <si>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</si>
  <si>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</si>
  <si>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</si>
  <si>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</si>
  <si>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</si>
  <si>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</si>
  <si>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</si>
  <si>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</si>
  <si>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</si>
  <si>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</si>
  <si>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</si>
  <si>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</si>
  <si>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</si>
  <si>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</si>
  <si>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</si>
  <si>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</si>
  <si>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</si>
  <si>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</si>
  <si>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</si>
  <si>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</si>
  <si>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</si>
  <si>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</si>
  <si>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</si>
  <si>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</si>
  <si>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</si>
  <si>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</si>
  <si>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</si>
  <si>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</si>
  <si>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</si>
  <si>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</si>
  <si>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</si>
  <si>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</si>
  <si>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</si>
  <si>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</si>
  <si>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</si>
  <si>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</si>
  <si>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</si>
  <si>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</si>
  <si>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</si>
  <si>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</si>
  <si>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</si>
  <si>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</si>
  <si>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</si>
  <si>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</si>
  <si>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</si>
  <si>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</si>
  <si>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</si>
  <si>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</si>
  <si>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</si>
  <si>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</si>
  <si>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</si>
  <si>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</si>
  <si>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</si>
  <si>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</si>
  <si>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</si>
  <si>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</si>
  <si>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</si>
  <si>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</si>
  <si>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</si>
  <si>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</si>
  <si>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</si>
  <si>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</si>
  <si>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</si>
  <si>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</si>
  <si>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</si>
  <si>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</si>
  <si>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</si>
  <si>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</si>
  <si>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</si>
  <si>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</si>
  <si>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</si>
  <si>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</si>
  <si>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</si>
  <si>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</si>
  <si>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</si>
  <si>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</si>
  <si>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</si>
  <si>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</si>
  <si>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</si>
  <si>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</si>
  <si>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</si>
  <si>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</si>
  <si>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</si>
  <si>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</si>
  <si>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</si>
  <si>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</si>
  <si>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</si>
  <si>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</si>
  <si>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</si>
  <si>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</si>
  <si>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</si>
  <si>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</si>
  <si>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</si>
  <si>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</si>
  <si>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</si>
  <si>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</si>
  <si>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</si>
  <si>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</si>
  <si>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</si>
  <si>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</si>
  <si>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</si>
  <si>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</si>
  <si>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</si>
  <si>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</si>
  <si>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</si>
  <si>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</si>
  <si>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</si>
  <si>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</si>
  <si>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</si>
  <si>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</si>
  <si>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</si>
  <si>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</si>
  <si>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</si>
  <si>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</si>
  <si>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</si>
  <si>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</si>
  <si>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</si>
  <si>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</si>
  <si>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</si>
  <si>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</si>
  <si>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</si>
  <si>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</si>
  <si>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26596679</t>
  </si>
  <si>
    <t>МУП "Качалинское"</t>
  </si>
  <si>
    <t>3408010561</t>
  </si>
  <si>
    <t>16-03-2010 00:00:00</t>
  </si>
  <si>
    <t>29-11-2023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</si>
  <si>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</si>
  <si>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</si>
  <si>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</si>
  <si>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</si>
  <si>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</si>
  <si>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</si>
  <si>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</si>
  <si>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</si>
  <si>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</si>
  <si>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</si>
  <si>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</si>
  <si>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</si>
  <si>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</si>
  <si>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</si>
  <si>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</si>
  <si>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</si>
  <si>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</si>
  <si>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</si>
  <si>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</si>
  <si>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</si>
  <si>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</si>
  <si>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</si>
  <si>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</si>
  <si>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</si>
  <si>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</si>
  <si>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</si>
  <si>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</si>
  <si>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</si>
  <si>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</si>
  <si>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</si>
  <si>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</si>
  <si>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</si>
  <si>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</si>
  <si>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</si>
  <si>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</si>
  <si>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</si>
  <si>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</si>
  <si>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</si>
  <si>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</si>
  <si>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</si>
  <si>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</si>
  <si>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</si>
  <si>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</si>
  <si>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</si>
  <si>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</si>
  <si>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</si>
  <si>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</si>
  <si>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</si>
  <si>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</si>
  <si>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</si>
  <si>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</si>
  <si>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</si>
  <si>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</si>
  <si>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</si>
  <si>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</si>
  <si>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</si>
  <si>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</si>
  <si>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</si>
  <si>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</si>
  <si>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</si>
  <si>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</si>
  <si>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</si>
  <si>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</si>
  <si>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</si>
  <si>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</si>
  <si>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</si>
  <si>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</si>
  <si>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</si>
  <si>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</si>
  <si>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</si>
  <si>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</si>
  <si>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</si>
  <si>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</si>
  <si>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</si>
  <si>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</si>
  <si>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</si>
  <si>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</si>
  <si>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</si>
  <si>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</si>
  <si>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</si>
  <si>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</si>
  <si>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</si>
  <si>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</si>
  <si>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</si>
  <si>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</si>
  <si>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</si>
  <si>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</si>
  <si>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</si>
  <si>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</si>
  <si>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</si>
  <si>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</si>
  <si>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</si>
  <si>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</si>
  <si>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</si>
  <si>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</si>
  <si>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</si>
  <si>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</si>
  <si>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</si>
  <si>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</si>
  <si>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</si>
  <si>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</si>
  <si>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</si>
  <si>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</si>
  <si>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</si>
  <si>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</si>
  <si>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</si>
  <si>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</si>
  <si>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</si>
  <si>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</si>
  <si>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</si>
  <si>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</si>
  <si>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</si>
  <si>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</si>
  <si>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</si>
  <si>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</si>
  <si>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</si>
  <si>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</si>
  <si>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</si>
  <si>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</si>
  <si>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</si>
  <si>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</si>
  <si>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</si>
  <si>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</si>
  <si>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</si>
  <si>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</si>
  <si>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</si>
  <si>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</si>
  <si>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</si>
  <si>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</si>
  <si>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</si>
  <si>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</si>
  <si>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</si>
  <si>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</si>
  <si>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</si>
  <si>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</si>
  <si>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</si>
  <si>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</si>
  <si>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</si>
  <si>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</si>
  <si>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</si>
  <si>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</si>
  <si>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</si>
  <si>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</si>
  <si>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</si>
  <si>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28868194</t>
  </si>
  <si>
    <t>ООО "ВолжскТеплоЭнерго"</t>
  </si>
  <si>
    <t>3444198809</t>
  </si>
  <si>
    <t>19-12-2012 00:00:00</t>
  </si>
  <si>
    <t>18-08-2023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</si>
  <si>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</si>
  <si>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</si>
  <si>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</si>
  <si>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</si>
  <si>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</si>
  <si>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</si>
  <si>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</si>
  <si>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</si>
  <si>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</si>
  <si>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</si>
  <si>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</si>
  <si>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</si>
  <si>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</si>
  <si>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</si>
  <si>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</si>
  <si>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</si>
  <si>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</si>
  <si>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</si>
  <si>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</si>
  <si>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</si>
  <si>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</si>
  <si>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</si>
  <si>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</si>
  <si>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</si>
  <si>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</si>
  <si>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</si>
  <si>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</si>
  <si>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</si>
  <si>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</si>
  <si>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</si>
  <si>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</si>
  <si>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</si>
  <si>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</si>
  <si>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</si>
  <si>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</si>
  <si>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</si>
  <si>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</si>
  <si>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</si>
  <si>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</si>
  <si>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</si>
  <si>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</si>
  <si>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</si>
  <si>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</si>
  <si>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</si>
  <si>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</si>
  <si>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</si>
  <si>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</si>
  <si>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</si>
  <si>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</si>
  <si>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</si>
  <si>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</si>
  <si>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</si>
  <si>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</si>
  <si>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</si>
  <si>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</si>
  <si>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</si>
  <si>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</si>
  <si>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</si>
  <si>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</si>
  <si>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26409517</t>
  </si>
  <si>
    <t>ООО "Куйбышевское КХ"</t>
  </si>
  <si>
    <t>3428985911</t>
  </si>
  <si>
    <t>06-06-2006 00:00:00</t>
  </si>
  <si>
    <t>28-07-2023 00:00:00</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</si>
  <si>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</si>
  <si>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</si>
  <si>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</si>
  <si>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</si>
  <si>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</si>
  <si>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</si>
  <si>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</si>
  <si>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</si>
  <si>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</si>
  <si>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</si>
  <si>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</si>
  <si>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</si>
  <si>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</si>
  <si>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</si>
  <si>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</si>
  <si>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</si>
  <si>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</si>
  <si>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</si>
  <si>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</si>
  <si>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</si>
  <si>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</si>
  <si>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</si>
  <si>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</si>
  <si>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</si>
  <si>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</si>
  <si>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</si>
  <si>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</si>
  <si>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</si>
  <si>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</si>
  <si>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</si>
  <si>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</si>
  <si>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</si>
  <si>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</si>
  <si>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</si>
  <si>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</si>
  <si>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</si>
  <si>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</si>
  <si>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</si>
  <si>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</si>
  <si>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</si>
  <si>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</si>
  <si>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</si>
  <si>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</si>
  <si>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</si>
  <si>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</si>
  <si>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</si>
  <si>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</si>
  <si>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</si>
  <si>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</si>
  <si>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</si>
  <si>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</si>
  <si>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</si>
  <si>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</si>
  <si>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</si>
  <si>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</si>
  <si>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</si>
  <si>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</si>
  <si>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</si>
  <si>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</si>
  <si>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</si>
  <si>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</si>
  <si>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</si>
  <si>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</si>
  <si>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</si>
  <si>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</si>
  <si>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</si>
  <si>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</si>
  <si>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</si>
  <si>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</si>
  <si>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</si>
  <si>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</si>
  <si>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</si>
  <si>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</si>
  <si>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</si>
  <si>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</si>
  <si>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</si>
  <si>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</si>
  <si>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</si>
  <si>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</si>
  <si>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</si>
  <si>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</si>
  <si>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</si>
  <si>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</si>
  <si>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</si>
  <si>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</si>
  <si>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</si>
  <si>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</si>
  <si>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</si>
  <si>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</si>
  <si>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</si>
  <si>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</si>
  <si>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</si>
  <si>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</si>
  <si>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</si>
  <si>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</si>
  <si>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</si>
  <si>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</si>
  <si>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</si>
  <si>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</si>
  <si>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</si>
  <si>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</si>
  <si>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</si>
  <si>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</si>
  <si>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</si>
  <si>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</si>
  <si>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</si>
  <si>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</si>
  <si>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</si>
  <si>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</si>
  <si>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</si>
  <si>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</si>
  <si>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</si>
  <si>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</si>
  <si>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</si>
  <si>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</si>
  <si>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</si>
  <si>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</si>
  <si>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</si>
  <si>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</si>
  <si>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</si>
  <si>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</si>
  <si>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</si>
  <si>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</si>
  <si>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</si>
  <si>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</si>
  <si>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</si>
  <si>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</si>
  <si>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</si>
  <si>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</si>
  <si>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</si>
  <si>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</si>
  <si>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</si>
  <si>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</si>
  <si>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</si>
  <si>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</si>
  <si>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</si>
  <si>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</si>
  <si>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</si>
  <si>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</si>
  <si>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</si>
  <si>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</si>
  <si>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</si>
  <si>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</si>
  <si>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</si>
  <si>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</si>
  <si>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</si>
  <si>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</si>
  <si>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</si>
  <si>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</si>
  <si>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</si>
  <si>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</si>
  <si>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</si>
  <si>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</si>
  <si>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</si>
  <si>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</si>
  <si>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</si>
  <si>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</si>
  <si>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</si>
  <si>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</si>
  <si>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</si>
  <si>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</si>
  <si>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</si>
  <si>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</si>
  <si>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</si>
  <si>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</si>
  <si>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</si>
  <si>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</si>
  <si>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</si>
  <si>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</si>
  <si>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</si>
  <si>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</si>
  <si>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</si>
  <si>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</si>
  <si>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</si>
  <si>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</si>
  <si>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</si>
  <si>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</si>
  <si>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</si>
  <si>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</si>
  <si>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</si>
  <si>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</si>
  <si>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</si>
  <si>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</si>
  <si>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</si>
  <si>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</si>
  <si>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</si>
  <si>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</si>
  <si>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</si>
  <si>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</si>
  <si>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</si>
  <si>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</si>
  <si>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</si>
  <si>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</si>
  <si>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</si>
  <si>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</si>
  <si>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</si>
  <si>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</si>
  <si>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</si>
  <si>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</si>
  <si>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</si>
  <si>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</si>
  <si>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</si>
  <si>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</si>
  <si>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</si>
  <si>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</si>
  <si>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</si>
  <si>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</si>
  <si>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</si>
  <si>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</si>
  <si>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</si>
  <si>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</si>
  <si>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</si>
  <si>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</si>
  <si>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</si>
  <si>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</si>
  <si>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</si>
  <si>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</si>
  <si>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</si>
  <si>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</si>
  <si>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</si>
  <si>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</si>
  <si>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</si>
  <si>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</si>
  <si>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</si>
  <si>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</si>
  <si>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</si>
  <si>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</si>
  <si>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</si>
  <si>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</si>
  <si>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</si>
  <si>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</si>
  <si>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</si>
  <si>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</si>
  <si>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</si>
  <si>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</si>
  <si>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</si>
  <si>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</si>
  <si>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</si>
  <si>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</si>
  <si>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</si>
  <si>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</si>
  <si>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</si>
  <si>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</si>
  <si>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</si>
  <si>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</si>
  <si>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</si>
  <si>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</si>
  <si>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</si>
  <si>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</si>
  <si>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</si>
  <si>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</si>
  <si>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</si>
  <si>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</si>
  <si>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</si>
  <si>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</si>
  <si>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</si>
  <si>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</si>
  <si>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</si>
  <si>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</si>
  <si>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</si>
  <si>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</si>
  <si>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</si>
  <si>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</si>
  <si>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</si>
  <si>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</si>
  <si>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</si>
  <si>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</si>
  <si>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</si>
  <si>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</si>
  <si>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</si>
  <si>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</si>
  <si>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</si>
  <si>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</si>
  <si>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</si>
  <si>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</si>
  <si>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</si>
  <si>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</si>
  <si>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</si>
  <si>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</si>
  <si>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</si>
  <si>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</si>
  <si>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</si>
  <si>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</si>
  <si>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</si>
  <si>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</si>
  <si>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</si>
  <si>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</si>
  <si>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</si>
  <si>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</si>
  <si>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</si>
  <si>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</si>
  <si>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</si>
  <si>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</si>
  <si>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</si>
  <si>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</si>
  <si>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</si>
  <si>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</si>
  <si>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</si>
  <si>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</si>
  <si>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</si>
  <si>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</si>
  <si>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</si>
  <si>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</si>
  <si>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</si>
  <si>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</si>
  <si>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</si>
  <si>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</si>
  <si>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</si>
  <si>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</si>
  <si>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</si>
  <si>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</si>
  <si>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</si>
  <si>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</si>
  <si>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</si>
  <si>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</si>
  <si>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</si>
  <si>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</si>
  <si>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</si>
  <si>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</si>
  <si>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</si>
  <si>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</si>
  <si>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</si>
  <si>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</si>
  <si>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</si>
  <si>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</si>
  <si>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</si>
  <si>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</si>
  <si>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</si>
  <si>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</si>
  <si>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</si>
  <si>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</si>
  <si>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</si>
  <si>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</si>
  <si>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</si>
  <si>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</si>
  <si>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</si>
  <si>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</si>
  <si>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</si>
  <si>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</si>
  <si>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</si>
  <si>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</si>
  <si>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</si>
  <si>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</si>
  <si>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</si>
  <si>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</si>
  <si>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</si>
  <si>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</si>
  <si>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</si>
  <si>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</si>
  <si>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</si>
  <si>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</si>
  <si>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</si>
  <si>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</si>
  <si>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</si>
  <si>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</si>
  <si>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</si>
  <si>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</si>
  <si>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</si>
  <si>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</si>
  <si>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</si>
  <si>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</si>
  <si>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</si>
  <si>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</si>
  <si>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</si>
  <si>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</si>
  <si>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</si>
  <si>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</si>
  <si>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</si>
  <si>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</si>
  <si>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</si>
  <si>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</si>
  <si>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</si>
  <si>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</si>
  <si>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</si>
  <si>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</si>
  <si>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</si>
  <si>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</si>
  <si>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</si>
  <si>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</si>
  <si>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</si>
  <si>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</si>
  <si>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</si>
  <si>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</si>
  <si>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</si>
  <si>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</si>
  <si>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</si>
  <si>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</si>
  <si>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</si>
  <si>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</si>
  <si>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</si>
  <si>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</si>
  <si>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</si>
  <si>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</si>
  <si>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</si>
  <si>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</si>
  <si>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</si>
  <si>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</si>
  <si>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</si>
  <si>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</si>
  <si>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</si>
  <si>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</si>
  <si>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</si>
  <si>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</si>
  <si>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</si>
  <si>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</si>
  <si>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</si>
  <si>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</si>
  <si>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</si>
  <si>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</si>
  <si>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</si>
  <si>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</si>
  <si>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</si>
  <si>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</si>
  <si>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</si>
  <si>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</si>
  <si>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</si>
  <si>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</si>
  <si>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</si>
  <si>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</si>
  <si>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</si>
  <si>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</si>
  <si>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</si>
  <si>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</si>
  <si>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</si>
  <si>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</si>
  <si>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</si>
  <si>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</si>
  <si>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</si>
  <si>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</si>
  <si>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</si>
  <si>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</si>
  <si>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</si>
  <si>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</si>
  <si>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</si>
  <si>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</si>
  <si>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</si>
  <si>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</si>
  <si>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</si>
  <si>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</si>
  <si>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</si>
  <si>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</si>
  <si>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</si>
  <si>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</si>
  <si>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</si>
  <si>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</si>
  <si>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</si>
  <si>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</si>
  <si>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</si>
  <si>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</si>
  <si>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</si>
  <si>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</si>
  <si>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</si>
  <si>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</si>
  <si>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</si>
  <si>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</si>
  <si>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</si>
  <si>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</si>
  <si>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</si>
  <si>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</si>
  <si>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</si>
  <si>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</si>
  <si>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</si>
  <si>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</si>
  <si>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</si>
  <si>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</si>
  <si>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</si>
  <si>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</si>
  <si>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</si>
  <si>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</si>
  <si>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</si>
  <si>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</si>
  <si>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</si>
  <si>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</si>
  <si>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</si>
  <si>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</si>
  <si>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</si>
  <si>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</si>
  <si>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</si>
  <si>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</si>
  <si>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</si>
  <si>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</si>
  <si>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</si>
  <si>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</si>
  <si>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</si>
  <si>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</si>
  <si>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</si>
  <si>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</si>
  <si>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</si>
  <si>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</si>
  <si>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</si>
  <si>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</si>
  <si>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</si>
  <si>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</si>
  <si>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</si>
  <si>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</si>
  <si>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</si>
  <si>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</si>
  <si>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</si>
  <si>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</si>
  <si>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</si>
  <si>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</si>
  <si>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</si>
  <si>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</si>
  <si>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</si>
  <si>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</si>
  <si>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</si>
  <si>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</si>
  <si>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</si>
  <si>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</si>
  <si>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</si>
  <si>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</si>
  <si>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</si>
  <si>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</si>
  <si>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</si>
  <si>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</si>
  <si>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</si>
  <si>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</si>
  <si>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</si>
  <si>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</si>
  <si>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</si>
  <si>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</si>
  <si>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</si>
  <si>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</si>
  <si>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</si>
  <si>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</si>
  <si>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</si>
  <si>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</si>
  <si>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</si>
  <si>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</si>
  <si>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</si>
  <si>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</si>
  <si>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</si>
  <si>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</si>
  <si>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</si>
  <si>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</si>
  <si>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</si>
  <si>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</si>
  <si>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</si>
  <si>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</si>
  <si>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</si>
  <si>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</si>
  <si>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</si>
  <si>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</si>
  <si>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</si>
  <si>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</si>
  <si>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</si>
  <si>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</si>
  <si>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</si>
  <si>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</si>
  <si>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</si>
  <si>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</si>
  <si>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</si>
  <si>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</si>
  <si>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</si>
  <si>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</si>
  <si>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</si>
  <si>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</si>
  <si>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</si>
  <si>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</si>
  <si>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</si>
  <si>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</si>
  <si>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</si>
  <si>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</si>
  <si>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</si>
  <si>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</si>
  <si>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</si>
  <si>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</si>
  <si>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</si>
  <si>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</si>
  <si>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</si>
  <si>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</si>
  <si>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</si>
  <si>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</si>
  <si>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</si>
  <si>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</si>
  <si>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</si>
  <si>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</si>
  <si>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</si>
  <si>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</si>
  <si>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</si>
  <si>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</si>
  <si>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</si>
  <si>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</si>
  <si>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</si>
  <si>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</si>
  <si>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</si>
  <si>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</si>
  <si>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</si>
  <si>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</si>
  <si>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</si>
  <si>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</si>
  <si>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</si>
  <si>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</si>
  <si>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</si>
  <si>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</si>
  <si>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</si>
  <si>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</si>
  <si>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</si>
  <si>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</si>
  <si>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26371918</t>
  </si>
  <si>
    <t>МУП "ЖКХ Калиновское"</t>
  </si>
  <si>
    <t>3411004575</t>
  </si>
  <si>
    <t>25-03-2008 00:00:00</t>
  </si>
  <si>
    <t>25-04-2023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</si>
  <si>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</si>
  <si>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</si>
  <si>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</si>
  <si>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</si>
  <si>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</si>
  <si>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</si>
  <si>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</si>
  <si>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</si>
  <si>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</si>
  <si>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</si>
  <si>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</si>
  <si>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</si>
  <si>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</si>
  <si>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</si>
  <si>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</si>
  <si>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</si>
  <si>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</si>
  <si>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</si>
  <si>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</si>
  <si>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</si>
  <si>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</si>
  <si>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</si>
  <si>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</si>
  <si>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30389427</t>
  </si>
  <si>
    <t>МУП "Комбинат по благоустройству панфиловского сельского поселения"</t>
  </si>
  <si>
    <t>3419012289</t>
  </si>
  <si>
    <t>20-05-2010 00:00:00</t>
  </si>
  <si>
    <t>14-11-2023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</si>
  <si>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</si>
  <si>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</si>
  <si>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</si>
  <si>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</si>
  <si>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</si>
  <si>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</si>
  <si>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</si>
  <si>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</si>
  <si>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</si>
  <si>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</si>
  <si>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</si>
  <si>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</si>
  <si>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</si>
  <si>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</si>
  <si>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</si>
  <si>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</si>
  <si>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</si>
  <si>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</si>
  <si>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</si>
  <si>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</si>
  <si>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</si>
  <si>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</si>
  <si>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</si>
  <si>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</si>
  <si>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</si>
  <si>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</si>
  <si>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</si>
  <si>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</si>
  <si>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</si>
  <si>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</si>
  <si>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</si>
  <si>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</si>
  <si>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</si>
  <si>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</si>
  <si>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</si>
  <si>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</si>
  <si>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</si>
  <si>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</si>
  <si>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</si>
  <si>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</si>
  <si>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</si>
  <si>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</si>
  <si>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</si>
  <si>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</si>
  <si>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</si>
  <si>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</si>
  <si>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</si>
  <si>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</si>
  <si>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</si>
  <si>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</si>
  <si>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</si>
  <si>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</si>
  <si>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</si>
  <si>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</si>
  <si>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</si>
  <si>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</si>
  <si>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</si>
  <si>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</si>
  <si>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</si>
  <si>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</si>
  <si>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</si>
  <si>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</si>
  <si>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</si>
  <si>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</si>
  <si>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</si>
  <si>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</si>
  <si>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</si>
  <si>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</si>
  <si>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</si>
  <si>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</si>
  <si>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</si>
  <si>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</si>
  <si>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</si>
  <si>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</si>
  <si>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</si>
  <si>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</si>
  <si>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</si>
  <si>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</si>
  <si>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</si>
  <si>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</si>
  <si>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</si>
  <si>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</si>
  <si>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</si>
  <si>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</si>
  <si>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</si>
  <si>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</si>
  <si>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</si>
  <si>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</si>
  <si>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</si>
  <si>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</si>
  <si>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</si>
  <si>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</si>
  <si>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</si>
  <si>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</si>
  <si>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</si>
  <si>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</si>
  <si>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</si>
  <si>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</si>
  <si>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</si>
  <si>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</si>
  <si>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</si>
  <si>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</si>
  <si>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</si>
  <si>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</si>
  <si>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</si>
  <si>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</si>
  <si>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</si>
  <si>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</si>
  <si>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</si>
  <si>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</si>
  <si>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</si>
  <si>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</si>
  <si>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</si>
  <si>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</si>
  <si>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</si>
  <si>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</si>
  <si>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</si>
  <si>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</si>
  <si>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</si>
  <si>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</si>
  <si>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</si>
  <si>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</si>
  <si>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</si>
  <si>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</si>
  <si>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</si>
  <si>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</si>
  <si>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</si>
  <si>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</si>
  <si>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</si>
  <si>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</si>
  <si>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</si>
  <si>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</si>
  <si>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</si>
  <si>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</si>
  <si>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</si>
  <si>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</si>
  <si>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</si>
  <si>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</si>
  <si>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</si>
  <si>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</si>
  <si>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</si>
  <si>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</si>
  <si>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</si>
  <si>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</si>
  <si>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</si>
  <si>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</si>
  <si>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</si>
  <si>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</si>
  <si>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</si>
  <si>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</si>
  <si>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</si>
  <si>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</si>
  <si>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</si>
  <si>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</si>
  <si>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</si>
  <si>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</si>
  <si>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</si>
  <si>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</si>
  <si>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</si>
  <si>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</si>
  <si>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</si>
  <si>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</si>
  <si>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</si>
  <si>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</si>
  <si>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</si>
  <si>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</si>
  <si>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</si>
  <si>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30909009</t>
  </si>
  <si>
    <t>НОТСН "Наголенское"</t>
  </si>
  <si>
    <t>3413900400</t>
  </si>
  <si>
    <t>15-07-2003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</si>
  <si>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</si>
  <si>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</si>
  <si>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</si>
  <si>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</si>
  <si>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</si>
  <si>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</si>
  <si>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</si>
  <si>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</si>
  <si>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</si>
  <si>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</si>
  <si>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</si>
  <si>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</si>
  <si>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</si>
  <si>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</si>
  <si>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</si>
  <si>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</si>
  <si>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</si>
  <si>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</si>
  <si>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</si>
  <si>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</si>
  <si>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</si>
  <si>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</si>
  <si>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</si>
  <si>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</si>
  <si>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</si>
  <si>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</si>
  <si>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</si>
  <si>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</si>
  <si>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</si>
  <si>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</si>
  <si>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</si>
  <si>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</si>
  <si>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</si>
  <si>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</si>
  <si>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</si>
  <si>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</si>
  <si>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</si>
  <si>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</si>
  <si>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</si>
  <si>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</si>
  <si>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</si>
  <si>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</si>
  <si>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</si>
  <si>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</si>
  <si>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</si>
  <si>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</si>
  <si>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</si>
  <si>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27969746</t>
  </si>
  <si>
    <t>ОНТ "Лозновское"</t>
  </si>
  <si>
    <t>3405010316</t>
  </si>
  <si>
    <t>13-03-2023 00:00:00</t>
  </si>
  <si>
    <t>27969756</t>
  </si>
  <si>
    <t>ОНТ "Малоивановское"</t>
  </si>
  <si>
    <t>3405010122</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</si>
  <si>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</si>
  <si>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</si>
  <si>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</si>
  <si>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</si>
  <si>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</si>
  <si>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</si>
  <si>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</si>
  <si>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</si>
  <si>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</si>
  <si>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</si>
  <si>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</si>
  <si>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</si>
  <si>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</si>
  <si>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</si>
  <si>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</si>
  <si>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</si>
  <si>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</si>
  <si>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</si>
  <si>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</si>
  <si>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</si>
  <si>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</si>
  <si>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</si>
  <si>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</si>
  <si>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</si>
  <si>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</si>
  <si>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</si>
  <si>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</si>
  <si>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</si>
  <si>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</si>
  <si>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</si>
  <si>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</si>
  <si>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</si>
  <si>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</si>
  <si>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</si>
  <si>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</si>
  <si>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</si>
  <si>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</si>
  <si>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</si>
  <si>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</si>
  <si>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28053629</t>
  </si>
  <si>
    <t>3457000742</t>
  </si>
  <si>
    <t>345701100</t>
  </si>
  <si>
    <t>31-08-2023 00:00:00</t>
  </si>
  <si>
    <t>28977019</t>
  </si>
  <si>
    <t>ООО "Волжская вода"</t>
  </si>
  <si>
    <t>3435309907</t>
  </si>
  <si>
    <t>14-02-2014 00:00:00</t>
  </si>
  <si>
    <t>28977002</t>
  </si>
  <si>
    <t>ООО "Волжские стоки"</t>
  </si>
  <si>
    <t>3435309914</t>
  </si>
  <si>
    <t>26581391</t>
  </si>
  <si>
    <t>ООО "ЖКХ "Захоперский"</t>
  </si>
  <si>
    <t>3401007400</t>
  </si>
  <si>
    <t>09-04-2010 00:00:00</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</si>
  <si>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</si>
  <si>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</si>
  <si>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</si>
  <si>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</si>
  <si>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</si>
  <si>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</si>
  <si>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</si>
  <si>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</si>
  <si>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</si>
  <si>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</si>
  <si>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</si>
  <si>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</si>
  <si>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</si>
  <si>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</si>
  <si>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</si>
  <si>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</si>
  <si>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</si>
  <si>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</si>
  <si>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</si>
  <si>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</si>
  <si>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</si>
  <si>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</si>
  <si>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</si>
  <si>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</si>
  <si>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</si>
  <si>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</si>
  <si>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</si>
  <si>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</si>
  <si>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</si>
  <si>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</si>
  <si>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</si>
  <si>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</si>
  <si>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</si>
  <si>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</si>
  <si>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</si>
  <si>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</si>
  <si>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</si>
  <si>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</si>
  <si>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</si>
  <si>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</si>
  <si>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</si>
  <si>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</si>
  <si>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</si>
  <si>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</si>
  <si>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</si>
  <si>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</si>
  <si>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</si>
  <si>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28423200</t>
  </si>
  <si>
    <t>СОНПГ "Таловское"</t>
  </si>
  <si>
    <t>3406008119</t>
  </si>
  <si>
    <t>26-11-2010 00:00:00</t>
  </si>
  <si>
    <t>16-03-2023 00:00:00</t>
  </si>
  <si>
    <t>28421719</t>
  </si>
  <si>
    <t>СОНТ " Газовик"</t>
  </si>
  <si>
    <t>3410004237</t>
  </si>
  <si>
    <t>01-07-2002 00:00:00</t>
  </si>
  <si>
    <t>26826101</t>
  </si>
  <si>
    <t>СОНТ " Дружба К"</t>
  </si>
  <si>
    <t>3410062711</t>
  </si>
  <si>
    <t>27673994</t>
  </si>
  <si>
    <t>СОНТ " Иловля"</t>
  </si>
  <si>
    <t>3410004357</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</si>
  <si>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</si>
  <si>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</si>
  <si>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</si>
  <si>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</si>
  <si>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</si>
  <si>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</si>
  <si>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</si>
  <si>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</si>
  <si>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</si>
  <si>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</si>
  <si>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</si>
  <si>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</si>
  <si>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</si>
  <si>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</si>
  <si>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</si>
  <si>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</si>
  <si>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</si>
  <si>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</si>
  <si>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</si>
  <si>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</si>
  <si>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</si>
  <si>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</si>
  <si>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</si>
  <si>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</si>
  <si>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</si>
  <si>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</si>
  <si>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</si>
  <si>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</si>
  <si>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</si>
  <si>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</si>
  <si>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</si>
  <si>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</si>
  <si>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</si>
  <si>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</si>
  <si>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</si>
  <si>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</si>
  <si>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</si>
  <si>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</si>
  <si>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</si>
  <si>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</si>
  <si>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</si>
  <si>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</si>
  <si>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</si>
  <si>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</si>
  <si>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</si>
  <si>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</si>
  <si>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</si>
  <si>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</si>
  <si>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</si>
  <si>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</si>
  <si>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</si>
  <si>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</si>
  <si>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</si>
  <si>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</si>
  <si>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</si>
  <si>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</si>
  <si>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</si>
  <si>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</si>
  <si>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</si>
  <si>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</si>
  <si>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</si>
  <si>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</si>
  <si>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</si>
  <si>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</si>
  <si>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</si>
  <si>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</si>
  <si>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</si>
  <si>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</si>
  <si>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</si>
  <si>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</si>
  <si>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</si>
  <si>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</si>
  <si>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</si>
  <si>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</si>
  <si>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</si>
  <si>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</si>
  <si>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</si>
  <si>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</si>
  <si>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</si>
  <si>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</si>
  <si>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</si>
  <si>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</si>
  <si>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</si>
  <si>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</si>
  <si>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</si>
  <si>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</si>
  <si>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</si>
  <si>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</si>
  <si>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</si>
  <si>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</si>
  <si>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</si>
  <si>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</si>
  <si>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</si>
  <si>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</si>
  <si>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</si>
  <si>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</si>
  <si>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</si>
  <si>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</si>
  <si>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</si>
  <si>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</si>
  <si>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</si>
  <si>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</si>
  <si>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</si>
  <si>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</si>
  <si>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</si>
  <si>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</si>
  <si>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</si>
  <si>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</si>
  <si>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</si>
  <si>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</si>
  <si>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</si>
  <si>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</si>
  <si>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</si>
  <si>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</si>
  <si>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</si>
  <si>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</si>
  <si>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</si>
  <si>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</si>
  <si>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</si>
  <si>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</si>
  <si>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</si>
  <si>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</si>
  <si>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</si>
  <si>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</si>
  <si>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</si>
  <si>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</si>
  <si>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</si>
  <si>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</si>
  <si>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</si>
  <si>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</si>
  <si>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</si>
  <si>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</si>
  <si>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</si>
  <si>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</si>
  <si>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</si>
  <si>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</si>
  <si>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</si>
  <si>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</si>
  <si>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</si>
  <si>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</si>
  <si>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</si>
  <si>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</si>
  <si>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</si>
  <si>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</si>
  <si>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</si>
  <si>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</si>
  <si>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</si>
  <si>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</si>
  <si>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</si>
  <si>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</si>
  <si>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</si>
  <si>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</si>
  <si>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</si>
  <si>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</si>
  <si>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</si>
  <si>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</si>
  <si>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</si>
  <si>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</si>
  <si>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</si>
  <si>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</si>
  <si>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</si>
  <si>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</si>
  <si>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</si>
  <si>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</si>
  <si>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</si>
  <si>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</si>
  <si>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</si>
  <si>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</si>
  <si>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</si>
  <si>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</si>
  <si>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</si>
  <si>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</si>
  <si>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</si>
  <si>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</si>
  <si>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</si>
  <si>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</si>
  <si>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</si>
  <si>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</si>
  <si>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</si>
  <si>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</si>
  <si>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</si>
  <si>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</si>
  <si>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</si>
  <si>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</si>
  <si>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</si>
  <si>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</si>
  <si>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</si>
  <si>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</si>
  <si>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</si>
  <si>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</si>
  <si>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</si>
  <si>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</si>
  <si>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</si>
  <si>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</si>
  <si>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</si>
  <si>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</si>
  <si>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</si>
  <si>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</si>
  <si>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</si>
  <si>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</si>
  <si>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</si>
  <si>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</si>
  <si>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</si>
  <si>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</si>
  <si>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</si>
  <si>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</si>
  <si>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</si>
  <si>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</si>
  <si>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</si>
  <si>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</si>
  <si>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</si>
  <si>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</si>
  <si>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</si>
  <si>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</si>
  <si>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</si>
  <si>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</si>
  <si>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</si>
  <si>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</si>
  <si>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</si>
  <si>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</si>
  <si>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</si>
  <si>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</si>
  <si>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</si>
  <si>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</si>
  <si>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</si>
  <si>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</si>
  <si>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</si>
  <si>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</si>
  <si>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</si>
  <si>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</si>
  <si>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</si>
  <si>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</si>
  <si>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</si>
  <si>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</si>
  <si>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</si>
  <si>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</si>
  <si>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</si>
  <si>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</si>
  <si>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</si>
  <si>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</si>
  <si>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</si>
  <si>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</si>
  <si>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</si>
  <si>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</si>
  <si>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</si>
  <si>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</si>
  <si>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</si>
  <si>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</si>
  <si>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</si>
  <si>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</si>
  <si>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</si>
  <si>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</si>
  <si>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</si>
  <si>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</si>
  <si>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</si>
  <si>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</si>
  <si>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</si>
  <si>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</si>
  <si>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</si>
  <si>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</si>
  <si>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</si>
  <si>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</si>
  <si>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</si>
  <si>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</si>
  <si>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</si>
  <si>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</si>
  <si>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</si>
  <si>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</si>
  <si>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</si>
  <si>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</si>
  <si>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</si>
  <si>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</si>
  <si>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</si>
  <si>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</si>
  <si>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</si>
  <si>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</si>
  <si>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</si>
  <si>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</si>
  <si>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</si>
  <si>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</si>
  <si>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</si>
  <si>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</si>
  <si>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</si>
  <si>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</si>
  <si>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</si>
  <si>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</si>
  <si>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</si>
  <si>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</si>
  <si>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</si>
  <si>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</si>
  <si>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</si>
  <si>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</si>
  <si>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</si>
  <si>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</si>
  <si>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</si>
  <si>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</si>
  <si>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</si>
  <si>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</si>
  <si>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</si>
  <si>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</si>
  <si>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</si>
  <si>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</si>
  <si>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</si>
  <si>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</si>
  <si>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</si>
  <si>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</si>
  <si>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</si>
  <si>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</si>
  <si>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</si>
  <si>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</si>
  <si>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</si>
  <si>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</si>
  <si>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</si>
  <si>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</si>
  <si>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</si>
  <si>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</si>
  <si>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</si>
  <si>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</si>
  <si>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</si>
  <si>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</si>
  <si>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</si>
  <si>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</si>
  <si>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</si>
  <si>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</si>
  <si>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</si>
  <si>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</si>
  <si>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</si>
  <si>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</si>
  <si>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</si>
  <si>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</si>
  <si>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</si>
  <si>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</si>
  <si>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</si>
  <si>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</si>
  <si>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</si>
  <si>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</si>
  <si>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</si>
  <si>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</si>
  <si>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</si>
  <si>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</si>
  <si>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</si>
  <si>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</si>
  <si>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</si>
  <si>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</si>
  <si>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</si>
  <si>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</si>
  <si>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</si>
  <si>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</si>
  <si>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</si>
  <si>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</si>
  <si>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</si>
  <si>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</si>
  <si>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</si>
  <si>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</si>
  <si>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</si>
  <si>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</si>
  <si>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</si>
  <si>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</si>
  <si>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</si>
  <si>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</si>
  <si>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</si>
  <si>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</si>
  <si>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</si>
  <si>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</si>
  <si>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</si>
  <si>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</si>
  <si>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</si>
  <si>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</si>
  <si>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</si>
  <si>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</si>
  <si>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</si>
  <si>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</si>
  <si>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</si>
  <si>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</si>
  <si>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</si>
  <si>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</si>
  <si>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</si>
  <si>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</si>
  <si>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</si>
  <si>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</si>
  <si>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</si>
  <si>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</si>
  <si>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</si>
  <si>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</si>
  <si>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</si>
  <si>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</si>
  <si>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</si>
  <si>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</si>
  <si>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</si>
  <si>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</si>
  <si>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</si>
  <si>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</si>
  <si>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</si>
  <si>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</si>
  <si>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</si>
  <si>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</si>
  <si>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</si>
  <si>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</si>
  <si>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</si>
  <si>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</si>
  <si>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</si>
  <si>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</si>
  <si>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</si>
  <si>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</si>
  <si>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</si>
  <si>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</si>
  <si>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</si>
  <si>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</si>
  <si>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</si>
  <si>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</si>
  <si>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</si>
  <si>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</si>
  <si>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</si>
  <si>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</si>
  <si>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</si>
  <si>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</si>
  <si>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</si>
  <si>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</si>
  <si>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</si>
  <si>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</si>
  <si>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</si>
  <si>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</si>
  <si>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</si>
  <si>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</si>
  <si>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</si>
  <si>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</si>
  <si>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</si>
  <si>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</si>
  <si>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</si>
  <si>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</si>
  <si>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</si>
  <si>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</si>
  <si>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</si>
  <si>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</si>
  <si>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</si>
  <si>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</si>
  <si>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</si>
  <si>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</si>
  <si>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</si>
  <si>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</si>
  <si>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</si>
  <si>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</si>
  <si>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</si>
  <si>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</si>
  <si>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</si>
  <si>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</si>
  <si>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</si>
  <si>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</si>
  <si>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</si>
  <si>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</si>
  <si>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</si>
  <si>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</si>
  <si>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</si>
  <si>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</si>
  <si>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</si>
  <si>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</si>
  <si>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</si>
  <si>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</si>
  <si>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</si>
  <si>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</si>
  <si>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</si>
  <si>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</si>
  <si>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</si>
  <si>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</si>
  <si>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</si>
  <si>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</si>
  <si>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</si>
  <si>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</si>
  <si>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</si>
  <si>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</si>
  <si>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</si>
  <si>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</si>
  <si>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</si>
  <si>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</si>
  <si>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</si>
  <si>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</si>
  <si>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</si>
  <si>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</si>
  <si>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</si>
  <si>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</si>
  <si>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</si>
  <si>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</si>
  <si>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</si>
  <si>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</si>
  <si>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</si>
  <si>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</si>
  <si>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</si>
  <si>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</si>
  <si>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</si>
  <si>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</si>
  <si>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</si>
  <si>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</si>
  <si>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</si>
  <si>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</si>
  <si>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</si>
  <si>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</si>
  <si>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</si>
  <si>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</si>
  <si>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</si>
  <si>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</si>
  <si>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</si>
  <si>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</si>
  <si>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</si>
  <si>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</si>
  <si>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</si>
  <si>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</si>
  <si>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</si>
  <si>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</si>
  <si>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</si>
  <si>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</si>
  <si>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</si>
  <si>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</si>
  <si>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</si>
  <si>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</si>
  <si>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</si>
  <si>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</si>
  <si>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</si>
  <si>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</si>
  <si>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</si>
  <si>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</si>
  <si>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</si>
  <si>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</si>
  <si>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</si>
  <si>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</si>
  <si>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</si>
  <si>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</si>
  <si>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</si>
  <si>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</si>
  <si>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</si>
  <si>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</si>
  <si>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</si>
  <si>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</si>
  <si>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</si>
  <si>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</si>
  <si>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</si>
  <si>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</si>
  <si>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</si>
  <si>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</si>
  <si>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</si>
  <si>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</si>
  <si>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</si>
  <si>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</si>
  <si>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</si>
  <si>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</si>
  <si>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</si>
  <si>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</si>
  <si>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</si>
  <si>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</si>
  <si>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</si>
  <si>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</si>
  <si>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</si>
  <si>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</si>
  <si>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</si>
  <si>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</si>
  <si>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</si>
  <si>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</si>
  <si>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</si>
  <si>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</si>
  <si>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</si>
  <si>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</si>
  <si>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</si>
  <si>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</si>
  <si>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</si>
  <si>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</si>
  <si>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</si>
  <si>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</si>
  <si>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</si>
  <si>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</si>
  <si>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</si>
  <si>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</si>
  <si>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</si>
  <si>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</si>
  <si>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</si>
  <si>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</si>
  <si>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</si>
  <si>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</si>
  <si>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</si>
  <si>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</si>
  <si>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</si>
  <si>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</si>
  <si>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</si>
  <si>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</si>
  <si>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</si>
  <si>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</si>
  <si>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</si>
  <si>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</si>
  <si>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</si>
  <si>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</si>
  <si>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</si>
  <si>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</si>
  <si>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</si>
  <si>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</si>
  <si>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</si>
  <si>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</si>
  <si>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</si>
  <si>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</si>
  <si>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</si>
  <si>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</si>
  <si>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</si>
  <si>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</si>
  <si>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</si>
  <si>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</si>
  <si>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</si>
  <si>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</si>
  <si>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</si>
  <si>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</si>
  <si>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</si>
  <si>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</si>
  <si>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</si>
  <si>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</si>
  <si>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</si>
  <si>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</si>
  <si>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</si>
  <si>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</si>
  <si>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</si>
  <si>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</si>
  <si>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</si>
  <si>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</si>
  <si>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</si>
  <si>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</si>
  <si>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</si>
  <si>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</si>
  <si>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</si>
  <si>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</si>
  <si>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</si>
  <si>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</si>
  <si>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</si>
  <si>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</si>
  <si>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</si>
  <si>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</si>
  <si>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</si>
  <si>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</si>
  <si>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</si>
  <si>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</si>
  <si>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</si>
  <si>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</si>
  <si>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</si>
  <si>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</si>
  <si>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</si>
  <si>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</si>
  <si>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</si>
  <si>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</si>
  <si>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</si>
  <si>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</si>
  <si>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</si>
  <si>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</si>
  <si>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</si>
  <si>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</si>
  <si>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</si>
  <si>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</si>
  <si>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</si>
  <si>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</si>
  <si>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</si>
  <si>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</si>
  <si>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</si>
  <si>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</si>
  <si>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</si>
  <si>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</si>
  <si>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</si>
  <si>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</si>
  <si>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</si>
  <si>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</si>
  <si>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</si>
  <si>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</si>
  <si>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</si>
  <si>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</si>
  <si>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</si>
  <si>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</si>
  <si>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</si>
  <si>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</si>
  <si>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</si>
  <si>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</si>
  <si>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</si>
  <si>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</si>
  <si>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</si>
  <si>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</si>
  <si>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</si>
  <si>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</si>
  <si>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</si>
  <si>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</si>
  <si>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</si>
  <si>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</si>
  <si>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</si>
  <si>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</si>
  <si>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</si>
  <si>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</si>
  <si>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</si>
  <si>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</si>
  <si>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</si>
  <si>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</si>
  <si>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</si>
  <si>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</si>
  <si>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</si>
  <si>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</si>
  <si>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</si>
  <si>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</si>
  <si>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</si>
  <si>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</si>
  <si>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</si>
  <si>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</si>
  <si>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</si>
  <si>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</si>
  <si>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</si>
  <si>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</si>
  <si>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</si>
  <si>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</si>
  <si>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</si>
  <si>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</si>
  <si>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</si>
  <si>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</si>
  <si>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</si>
  <si>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</si>
  <si>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</si>
  <si>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</si>
  <si>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</si>
  <si>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</si>
  <si>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</si>
  <si>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</si>
  <si>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</si>
  <si>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</si>
  <si>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</si>
  <si>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</si>
  <si>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</si>
  <si>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</si>
  <si>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</si>
  <si>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</si>
  <si>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</si>
  <si>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</si>
  <si>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</si>
  <si>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</si>
  <si>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</si>
  <si>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</si>
  <si>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</si>
  <si>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</si>
  <si>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</si>
  <si>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</si>
  <si>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</si>
  <si>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</si>
  <si>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</si>
  <si>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</si>
  <si>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</si>
  <si>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</si>
  <si>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</si>
  <si>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</si>
  <si>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</si>
  <si>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</si>
  <si>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</si>
  <si>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</si>
  <si>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</si>
  <si>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</si>
  <si>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</si>
  <si>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</si>
  <si>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</si>
  <si>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</si>
  <si>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</si>
  <si>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</si>
  <si>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</si>
  <si>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</si>
  <si>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</si>
  <si>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</si>
  <si>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</si>
  <si>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</si>
  <si>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</si>
  <si>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</si>
  <si>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</si>
  <si>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</si>
  <si>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</si>
  <si>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</si>
  <si>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</si>
  <si>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</si>
  <si>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</si>
  <si>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</si>
  <si>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</si>
  <si>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</si>
  <si>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</si>
  <si>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</si>
  <si>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</si>
  <si>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</si>
  <si>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</si>
  <si>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</si>
  <si>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</si>
  <si>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</si>
  <si>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</si>
  <si>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</si>
  <si>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</si>
  <si>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</si>
  <si>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</si>
  <si>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</si>
  <si>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</si>
  <si>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</si>
  <si>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</si>
  <si>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</si>
  <si>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</si>
  <si>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</si>
  <si>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</si>
  <si>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</si>
  <si>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</si>
  <si>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</si>
  <si>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</si>
  <si>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</si>
  <si>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</si>
  <si>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</si>
  <si>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</si>
  <si>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</si>
  <si>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</si>
  <si>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</si>
  <si>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</si>
  <si>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</si>
  <si>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</si>
  <si>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</si>
  <si>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</si>
  <si>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</si>
  <si>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</si>
  <si>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</si>
  <si>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</si>
  <si>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</si>
  <si>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</si>
  <si>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</si>
  <si>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</si>
  <si>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</si>
  <si>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</si>
  <si>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</si>
  <si>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</si>
  <si>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</si>
  <si>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</si>
  <si>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</si>
  <si>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</si>
  <si>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</si>
  <si>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</si>
  <si>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</si>
  <si>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</si>
  <si>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</si>
  <si>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</si>
  <si>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</si>
  <si>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</si>
  <si>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</si>
  <si>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</si>
  <si>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</si>
  <si>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</si>
  <si>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</si>
  <si>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</si>
  <si>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</si>
  <si>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</si>
  <si>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</si>
  <si>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</si>
  <si>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</si>
  <si>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</si>
  <si>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</si>
  <si>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</si>
  <si>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</si>
  <si>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</si>
  <si>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</si>
  <si>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</si>
  <si>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</si>
  <si>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</si>
  <si>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</si>
  <si>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</si>
  <si>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</si>
  <si>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</si>
  <si>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</si>
  <si>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</si>
  <si>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</si>
  <si>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</si>
  <si>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</si>
  <si>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</si>
  <si>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</si>
  <si>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</si>
  <si>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</si>
  <si>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</si>
  <si>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</si>
  <si>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</si>
  <si>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</si>
  <si>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</si>
  <si>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</si>
  <si>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</si>
  <si>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</si>
  <si>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</si>
  <si>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</si>
  <si>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</si>
  <si>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</si>
  <si>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</si>
  <si>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</si>
  <si>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</si>
  <si>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</si>
  <si>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</si>
  <si>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</si>
  <si>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</si>
  <si>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</si>
  <si>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</si>
  <si>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</si>
  <si>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</si>
  <si>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</si>
  <si>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</si>
  <si>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</si>
  <si>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</si>
  <si>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</si>
  <si>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</si>
  <si>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</si>
  <si>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</si>
  <si>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</si>
  <si>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</si>
  <si>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</si>
  <si>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</si>
  <si>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</si>
  <si>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</si>
  <si>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</si>
  <si>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</si>
  <si>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</si>
  <si>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</si>
  <si>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</si>
  <si>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</si>
  <si>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</si>
  <si>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</si>
  <si>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</si>
  <si>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</si>
  <si>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</si>
  <si>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</si>
  <si>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</si>
  <si>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</si>
  <si>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</si>
  <si>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</si>
  <si>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</si>
  <si>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</si>
  <si>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</si>
  <si>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</si>
  <si>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</si>
  <si>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</si>
  <si>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</si>
  <si>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</si>
  <si>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</si>
  <si>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</si>
  <si>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</si>
  <si>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</si>
  <si>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</si>
  <si>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</si>
  <si>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</si>
  <si>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</si>
  <si>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</si>
  <si>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</si>
  <si>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</si>
  <si>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</si>
  <si>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</si>
  <si>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</si>
  <si>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</si>
  <si>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</si>
  <si>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</si>
  <si>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</si>
  <si>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</si>
  <si>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</si>
  <si>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</si>
  <si>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</si>
  <si>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</si>
  <si>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</si>
  <si>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</si>
  <si>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</si>
  <si>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</si>
  <si>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</si>
  <si>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</si>
  <si>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</si>
  <si>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</si>
  <si>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</si>
  <si>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</si>
  <si>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</si>
  <si>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</si>
  <si>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</si>
  <si>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</si>
  <si>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</si>
  <si>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</si>
  <si>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</si>
  <si>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</si>
  <si>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</si>
  <si>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</si>
  <si>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</si>
  <si>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</si>
  <si>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</si>
  <si>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</si>
  <si>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</si>
  <si>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</si>
  <si>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</si>
  <si>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</si>
  <si>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</si>
  <si>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</si>
  <si>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</si>
  <si>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</si>
  <si>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</si>
  <si>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</si>
  <si>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</si>
  <si>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</si>
  <si>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</si>
  <si>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</si>
  <si>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</si>
  <si>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</si>
  <si>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</si>
  <si>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</si>
  <si>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</si>
  <si>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</si>
  <si>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</si>
  <si>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</si>
  <si>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</si>
  <si>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</si>
  <si>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</si>
  <si>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</si>
  <si>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</si>
  <si>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</si>
  <si>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</si>
  <si>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</si>
  <si>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</si>
  <si>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</si>
  <si>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</si>
  <si>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</si>
  <si>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</si>
  <si>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</si>
  <si>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</si>
  <si>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</si>
  <si>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</si>
  <si>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</si>
  <si>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</si>
  <si>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</si>
  <si>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</si>
  <si>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</si>
  <si>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</si>
  <si>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</si>
  <si>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</si>
  <si>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</si>
  <si>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</si>
  <si>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</si>
  <si>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</si>
  <si>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</si>
  <si>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</si>
  <si>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</si>
  <si>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</si>
  <si>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</si>
  <si>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</si>
  <si>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</si>
  <si>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</si>
  <si>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</si>
  <si>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</si>
  <si>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</si>
  <si>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</si>
  <si>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</si>
  <si>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</si>
  <si>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</si>
  <si>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</si>
  <si>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</si>
  <si>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</si>
  <si>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</si>
  <si>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</si>
  <si>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</si>
  <si>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</si>
  <si>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</si>
  <si>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</si>
  <si>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</si>
  <si>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</si>
  <si>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</si>
  <si>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</si>
  <si>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</si>
  <si>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</si>
  <si>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</si>
  <si>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</si>
  <si>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</si>
  <si>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</si>
  <si>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</si>
  <si>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</si>
  <si>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</si>
  <si>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</si>
  <si>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</si>
  <si>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</si>
  <si>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</si>
  <si>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</si>
  <si>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</si>
  <si>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</si>
  <si>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</si>
  <si>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</si>
  <si>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</si>
  <si>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</si>
  <si>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</si>
  <si>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</si>
  <si>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</si>
  <si>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</si>
  <si>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</si>
  <si>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</si>
  <si>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</si>
  <si>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</si>
  <si>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</si>
  <si>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</si>
  <si>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</si>
  <si>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</si>
  <si>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</si>
  <si>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</si>
  <si>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</si>
  <si>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</si>
  <si>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</si>
  <si>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</si>
  <si>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</si>
  <si>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</si>
  <si>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</si>
  <si>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</si>
  <si>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</si>
  <si>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</si>
  <si>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</si>
  <si>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</si>
  <si>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</si>
  <si>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</si>
  <si>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</si>
  <si>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</si>
  <si>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</si>
  <si>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</si>
  <si>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</si>
  <si>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</si>
  <si>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</si>
  <si>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</si>
  <si>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</si>
  <si>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</si>
  <si>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</si>
  <si>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</si>
  <si>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</si>
  <si>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</si>
  <si>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</si>
  <si>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</si>
  <si>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</si>
  <si>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</si>
  <si>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</si>
  <si>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</si>
  <si>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</si>
  <si>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</si>
  <si>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</si>
  <si>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</si>
  <si>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</si>
  <si>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</si>
  <si>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</si>
  <si>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</si>
  <si>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</si>
  <si>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</si>
  <si>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</si>
  <si>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</si>
  <si>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</si>
  <si>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</si>
  <si>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</si>
  <si>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</si>
  <si>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</si>
  <si>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</si>
  <si>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</si>
  <si>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</si>
  <si>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</si>
  <si>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</si>
  <si>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</si>
  <si>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</si>
  <si>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</si>
  <si>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</si>
  <si>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</si>
  <si>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</si>
  <si>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</si>
  <si>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</si>
  <si>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</si>
  <si>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</si>
  <si>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</si>
  <si>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</si>
  <si>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</si>
  <si>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</si>
  <si>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</si>
  <si>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</si>
  <si>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</si>
  <si>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</si>
  <si>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</si>
  <si>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</si>
  <si>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</si>
  <si>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</si>
  <si>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</si>
  <si>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</si>
  <si>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</si>
  <si>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</si>
  <si>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</si>
  <si>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</si>
  <si>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</si>
  <si>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</si>
  <si>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</si>
  <si>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</si>
  <si>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</si>
  <si>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</si>
  <si>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</si>
  <si>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</si>
  <si>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</si>
  <si>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</si>
  <si>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</si>
  <si>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</si>
  <si>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</si>
  <si>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</si>
  <si>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</si>
  <si>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</si>
  <si>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</si>
  <si>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</si>
  <si>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</si>
  <si>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</si>
  <si>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</si>
  <si>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</si>
  <si>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</si>
  <si>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</si>
  <si>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</si>
  <si>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</si>
  <si>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</si>
  <si>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</si>
  <si>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</si>
  <si>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</si>
  <si>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</si>
  <si>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</si>
  <si>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</si>
  <si>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</si>
  <si>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</si>
  <si>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</si>
  <si>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</si>
  <si>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</si>
  <si>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</si>
  <si>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</si>
  <si>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</si>
  <si>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</si>
  <si>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</si>
  <si>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</si>
  <si>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</si>
  <si>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</si>
  <si>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</si>
  <si>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</si>
  <si>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</si>
  <si>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</si>
  <si>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</si>
  <si>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</si>
  <si>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</si>
  <si>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</si>
  <si>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</si>
  <si>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</si>
  <si>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</si>
  <si>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</si>
  <si>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</si>
  <si>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</si>
  <si>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</si>
  <si>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</si>
  <si>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</si>
  <si>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</si>
  <si>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</si>
  <si>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</si>
  <si>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</si>
  <si>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</si>
  <si>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</si>
  <si>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</si>
  <si>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</si>
  <si>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</si>
  <si>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</si>
  <si>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</si>
  <si>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</si>
  <si>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</si>
  <si>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</si>
  <si>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</si>
  <si>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</si>
  <si>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</si>
  <si>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</si>
  <si>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</si>
  <si>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</si>
  <si>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</si>
  <si>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</si>
  <si>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</si>
  <si>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</si>
  <si>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</si>
  <si>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</si>
  <si>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</si>
  <si>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</si>
  <si>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</si>
  <si>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</si>
  <si>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</si>
  <si>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</si>
  <si>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</si>
  <si>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</si>
  <si>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</si>
  <si>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</si>
  <si>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</si>
  <si>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</si>
  <si>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</si>
  <si>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</si>
  <si>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</si>
  <si>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</si>
  <si>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</si>
  <si>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</si>
  <si>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</si>
  <si>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</si>
  <si>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</si>
  <si>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</si>
  <si>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</si>
  <si>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</si>
  <si>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</si>
  <si>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</si>
  <si>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</si>
  <si>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</si>
  <si>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</si>
  <si>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</si>
  <si>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</si>
  <si>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</si>
  <si>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</si>
  <si>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</si>
  <si>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</si>
  <si>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</si>
  <si>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</si>
  <si>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</si>
  <si>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</si>
  <si>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</si>
  <si>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</si>
  <si>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</si>
  <si>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</si>
  <si>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</si>
  <si>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</si>
  <si>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</si>
  <si>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</si>
  <si>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</si>
  <si>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</si>
  <si>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</si>
  <si>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</si>
  <si>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</si>
  <si>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</si>
  <si>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</si>
  <si>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</si>
  <si>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</si>
  <si>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</si>
  <si>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</si>
  <si>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</si>
  <si>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</si>
  <si>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</si>
  <si>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</si>
  <si>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</si>
  <si>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</si>
  <si>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</si>
  <si>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</si>
  <si>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</si>
  <si>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</si>
  <si>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</si>
  <si>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</si>
  <si>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</si>
  <si>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</si>
  <si>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</si>
  <si>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</si>
  <si>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</si>
  <si>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</si>
  <si>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</si>
  <si>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</si>
  <si>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</si>
  <si>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</si>
  <si>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</si>
  <si>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</si>
  <si>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</si>
  <si>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</si>
  <si>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</si>
  <si>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</si>
  <si>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</si>
  <si>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</si>
  <si>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</si>
  <si>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</si>
  <si>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</si>
  <si>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</si>
  <si>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</si>
  <si>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</si>
  <si>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</si>
  <si>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</si>
  <si>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</si>
  <si>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</si>
  <si>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</si>
  <si>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</si>
  <si>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</si>
  <si>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</si>
  <si>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</si>
  <si>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</si>
  <si>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</si>
  <si>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</si>
  <si>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</si>
  <si>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</si>
  <si>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</si>
  <si>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</si>
  <si>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</si>
  <si>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</si>
  <si>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</si>
  <si>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</si>
  <si>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</si>
  <si>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</si>
  <si>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</si>
  <si>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</si>
  <si>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</si>
  <si>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</si>
  <si>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</si>
  <si>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</si>
  <si>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</si>
  <si>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</si>
  <si>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</si>
  <si>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</si>
  <si>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</si>
  <si>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</si>
  <si>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</si>
  <si>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</si>
  <si>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</si>
  <si>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</si>
  <si>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</si>
  <si>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</si>
  <si>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</si>
  <si>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</si>
  <si>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</si>
  <si>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</si>
  <si>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</si>
  <si>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</si>
  <si>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</si>
  <si>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</si>
  <si>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</si>
  <si>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</si>
  <si>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</si>
  <si>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</si>
  <si>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</si>
  <si>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</si>
  <si>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</si>
  <si>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</si>
  <si>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</si>
  <si>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</si>
  <si>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</si>
  <si>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</si>
  <si>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</si>
  <si>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</si>
  <si>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</si>
  <si>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</si>
  <si>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</si>
  <si>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</si>
  <si>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</si>
  <si>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</si>
  <si>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</si>
  <si>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</si>
  <si>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</si>
  <si>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</si>
  <si>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</si>
  <si>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</si>
  <si>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</si>
  <si>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</si>
  <si>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</si>
  <si>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</si>
  <si>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</si>
  <si>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</si>
  <si>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</si>
  <si>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</si>
  <si>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</si>
  <si>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</si>
  <si>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</si>
  <si>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</si>
  <si>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</si>
  <si>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</si>
  <si>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</si>
  <si>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</si>
  <si>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</si>
  <si>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</si>
  <si>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</si>
  <si>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</si>
  <si>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</si>
  <si>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</si>
  <si>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</si>
  <si>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</si>
  <si>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</si>
  <si>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</si>
  <si>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</si>
  <si>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</si>
  <si>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</si>
  <si>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</si>
  <si>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</si>
  <si>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</si>
  <si>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</si>
  <si>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</si>
  <si>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</si>
  <si>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</si>
  <si>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</si>
  <si>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</si>
  <si>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</si>
  <si>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</si>
  <si>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</si>
  <si>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</si>
  <si>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</si>
  <si>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</si>
  <si>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</si>
  <si>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</si>
  <si>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</si>
  <si>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</si>
  <si>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</si>
  <si>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</si>
  <si>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</si>
  <si>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</si>
  <si>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</si>
  <si>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</si>
  <si>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</si>
  <si>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</si>
  <si>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</si>
  <si>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</si>
  <si>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</si>
  <si>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</si>
  <si>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</si>
  <si>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</si>
  <si>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</si>
  <si>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</si>
  <si>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</si>
  <si>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</si>
  <si>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</si>
  <si>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</si>
  <si>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</si>
  <si>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</si>
  <si>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</si>
  <si>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</si>
  <si>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</si>
  <si>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</si>
  <si>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</si>
  <si>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</si>
  <si>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</si>
  <si>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</si>
  <si>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</si>
  <si>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</si>
  <si>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</si>
  <si>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</si>
  <si>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</si>
  <si>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t>
  </si>
  <si>
    <t>городской округ город Камышин</t>
  </si>
  <si>
    <t>18715000</t>
  </si>
  <si>
    <t>471</t>
  </si>
  <si>
    <t>городской округ город Михайловка</t>
  </si>
  <si>
    <t>18720000</t>
  </si>
  <si>
    <t>472</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</si>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</sst>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38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36"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3401202312190069?index=1" TargetMode="External"/><Relationship Id="rId5" Type="http://schemas.openxmlformats.org/officeDocument/2006/relationships/hyperlink" Target="mailto:plot@v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932e553-a487-401a-90ca-f861b9ff5b50" TargetMode="External"/><Relationship Id="rId3" Type="http://schemas.openxmlformats.org/officeDocument/2006/relationships/hyperlink" Target="https://portal.eias.ru/Portal/DownloadPage.aspx?type=12&amp;guid=ac96f0aa-97d5-4e88-aa86-65a816b73f3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F9DCA-BECE-9372-F8FE-6E2C3A384F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419AE7-3763-8672-3417-CFC1DAC8E919}" mc:Ignorable="x14ac xr xr2 xr3">
  <sheetPr>
    <tabColor rgb="FFCCCCFF"/>
  </sheetPr>
  <dimension ref="A1:P78"/>
  <sheetViews>
    <sheetView topLeftCell="C1" showGridLines="0" zoomScale="90" workbookViewId="0">
      <selection activeCell="K34" sqref="K3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45292.42334490741</v>
      </c>
      <c r="G11" s="58"/>
      <c r="H11" s="767" t="s">
        <v>18</v>
      </c>
      <c r="J11" s="870" t="s">
        <v>19</v>
      </c>
    </row>
    <row customHeight="1" ht="22.5">
      <c r="A12" s="1934"/>
      <c r="D12" s="56"/>
      <c r="E12" s="1160" t="s">
        <v>20</v>
      </c>
      <c r="F12" s="1756">
        <v>47118.42356481482</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45274.4790625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60</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55</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60</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60</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38"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ECC833-5B93-B6B7-0D6E-B05D9BCDF5AC}"/>
    <hyperlink ref="H17" location="Титульный!H9" display="Как заполнить?" tooltip="Помощь по работе с полями отчётной формы" xr:uid="{65F07035-F84B-BFAB-0771-643BFD2415EA}"/>
    <hyperlink ref="F24" r:id="rId4" xr:uid="{90146BDE-733D-C2A3-37F7-0EF11F324FC2}"/>
    <hyperlink ref="H39" location="Титульный!H9" display="Как заполнить?" tooltip="Помощь по работе с полями отчётной формы" xr:uid="{0FC4884D-94EA-75F3-8F4F-84E2166F3E03}"/>
    <hyperlink ref="H62" location="Титульный!H9" display="Как заполнить?" tooltip="Помощь по работе с полями отчётной формы" xr:uid="{823D3FBD-F4A1-6863-699F-40105ED3F537}"/>
    <hyperlink ref="F70" r:id="rId5" xr:uid="{E6196B0E-05BF-590D-DA43-952D13C3EF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B8BB7-7095-DD4B-B02D-0ADEB267CEC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городской округ город Волжский(18710000)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66C4F-CFF2-4D3C-DBF9-4C205781605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МУП "Водоканал"</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60</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A6E1-C7EF-839F-D94A-8CED535373B6}" mc:Ignorable="x14ac xr xr2 xr3">
  <sheetPr>
    <tabColor rgb="FFCCCCFF"/>
  </sheetPr>
  <dimension ref="A1:AR134"/>
  <sheetViews>
    <sheetView topLeftCell="E64" showGridLines="0" zoomScale="90" workbookViewId="0">
      <selection activeCell="W90" sqref="W9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МУП "Водоканал"</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208</v>
      </c>
      <c r="F64" s="1977" t="s">
        <v>60</v>
      </c>
      <c r="G64" s="2440" t="str">
        <f>INDEX(COLDVSNA_PT_VED_NAME,MATCH(4189671,COLDVSNA_PT_VED_ID,0))</f>
        <v>Холодное водоснабжение. Питьевая вода</v>
      </c>
      <c r="H64" s="2361"/>
      <c r="I64" s="2361">
        <v>1</v>
      </c>
      <c r="J64" s="2371" t="s">
        <v>209</v>
      </c>
      <c r="K64" s="2026" t="s">
        <v>55</v>
      </c>
      <c r="L64" s="1964"/>
      <c r="M64" s="1964" t="s">
        <v>107</v>
      </c>
      <c r="N64" s="434" t="s">
        <v>24</v>
      </c>
      <c r="O64" s="2026" t="s">
        <v>55</v>
      </c>
      <c r="P64" s="1964"/>
      <c r="Q64" s="1964" t="s">
        <v>107</v>
      </c>
      <c r="R64" s="2441" t="s">
        <v>24</v>
      </c>
      <c r="S64" s="2222" t="s">
        <v>55</v>
      </c>
      <c r="T64" s="2222"/>
      <c r="U64" s="2222" t="s">
        <v>107</v>
      </c>
      <c r="V64" s="1451"/>
      <c r="W64" s="2371"/>
      <c r="Y64" s="1283"/>
      <c r="Z64" s="1283"/>
      <c r="AA64" s="1283"/>
      <c r="AB64" s="1283" t="s">
        <v>210</v>
      </c>
      <c r="AC64" s="1283" t="s">
        <v>211</v>
      </c>
      <c r="AD64" s="1283" t="s">
        <v>212</v>
      </c>
      <c r="AE64" s="1283" t="s">
        <v>213</v>
      </c>
      <c r="AF64" s="1283" t="s">
        <v>214</v>
      </c>
      <c r="AG64" s="1283"/>
      <c r="AH64" s="1283" t="str">
        <f>IF($E$64=0,"",$E$64)</f>
        <v>Тариф на питьевую воду (питьевое водоснабжение)</v>
      </c>
      <c r="AI64" s="1283" t="str">
        <f>IF($G$64=0,"",$G$64)</f>
        <v>Холодное водоснабжение. Питьевая вода</v>
      </c>
      <c r="AJ64" s="1283" t="str">
        <f>IF($J$64=0,"",$J$64)</f>
        <v>тариф на питьевую воду</v>
      </c>
      <c r="AK64" s="1283" t="str">
        <f>IF($K$64="нет","без дифференциации",IF($N$64=0,"",$N$64))</f>
        <v>без дифференциации</v>
      </c>
      <c r="AL64" s="1283" t="str">
        <f>IF($O$64="нет","без дифференциации",IF($R$64=0,"",$R$64))</f>
        <v>без дифференциации</v>
      </c>
      <c r="AM64" s="1283" t="str">
        <f>IF($S$64="нет","без дифференциации",IF($V$64=0,"",$V$64))</f>
        <v>без дифференциации</v>
      </c>
      <c r="AN64" s="1283">
        <f>$I$64</f>
        <v>1</v>
      </c>
      <c r="AO64" s="1283" t="str">
        <f>$I$64&amp;"."&amp;$M$64</f>
        <v>1.1</v>
      </c>
      <c r="AP64" s="1283" t="str">
        <f>$I$64&amp;"."&amp;$M$64&amp;"."&amp;$Q$64</f>
        <v>1.1.1</v>
      </c>
      <c r="AQ64" s="1283" t="str">
        <f>$I$64&amp;"."&amp;$M$64&amp;"."&amp;$Q$64&amp;"."&amp;$U$64</f>
        <v>1.1.1.1</v>
      </c>
    </row>
    <row s="1877" customFormat="1" customHeight="1" ht="17.25">
      <c r="A65" s="306"/>
      <c r="C65" s="305"/>
      <c r="D65" s="1973"/>
      <c r="E65" s="1975"/>
      <c r="F65" s="1978"/>
      <c r="G65" s="2440"/>
      <c r="H65" s="2361"/>
      <c r="I65" s="2361"/>
      <c r="J65" s="2371"/>
      <c r="K65" s="2027"/>
      <c r="L65" s="1964"/>
      <c r="M65" s="1964"/>
      <c r="N65" s="434" t="s">
        <v>24</v>
      </c>
      <c r="O65" s="2027"/>
      <c r="P65" s="1964"/>
      <c r="Q65" s="1964"/>
      <c r="R65" s="2441" t="s">
        <v>24</v>
      </c>
      <c r="S65" s="2222"/>
      <c r="T65" s="1452"/>
      <c r="U65" s="1453"/>
      <c r="V65" s="1453"/>
      <c r="W65" s="2371"/>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2440"/>
      <c r="H66" s="2336"/>
      <c r="I66" s="2336"/>
      <c r="J66" s="2372"/>
      <c r="K66" s="2027"/>
      <c r="L66" s="2336"/>
      <c r="M66" s="2336"/>
      <c r="N66" s="2441" t="s">
        <v>24</v>
      </c>
      <c r="O66" s="1968"/>
      <c r="P66" s="2442"/>
      <c r="Q66" s="2443"/>
      <c r="R66" s="2444" t="s">
        <v>215</v>
      </c>
      <c r="S66" s="2445"/>
      <c r="T66" s="2446"/>
      <c r="U66" s="2447"/>
      <c r="V66" s="2448"/>
      <c r="W66" s="2449"/>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2440"/>
      <c r="H67" s="2336"/>
      <c r="I67" s="2336"/>
      <c r="J67" s="2372"/>
      <c r="K67" s="1968"/>
      <c r="L67" s="2450"/>
      <c r="M67" s="2451"/>
      <c r="N67" s="2452" t="s">
        <v>216</v>
      </c>
      <c r="O67" s="2453"/>
      <c r="P67" s="2454"/>
      <c r="Q67" s="2455"/>
      <c r="R67" s="2456"/>
      <c r="S67" s="2457"/>
      <c r="T67" s="2458"/>
      <c r="U67" s="2459"/>
      <c r="V67" s="2460"/>
      <c r="W67" s="2461"/>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2462"/>
      <c r="H68" s="2463"/>
      <c r="I68" s="2464"/>
      <c r="J68" s="2465" t="s">
        <v>217</v>
      </c>
      <c r="K68" s="2466"/>
      <c r="L68" s="2467"/>
      <c r="M68" s="2468"/>
      <c r="N68" s="2469"/>
      <c r="O68" s="2470"/>
      <c r="P68" s="2471"/>
      <c r="Q68" s="2472"/>
      <c r="R68" s="2473"/>
      <c r="S68" s="2474"/>
      <c r="T68" s="2475"/>
      <c r="U68" s="2476"/>
      <c r="V68" s="2477"/>
      <c r="W68" s="2478"/>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218</v>
      </c>
      <c r="F69" s="1977" t="s">
        <v>60</v>
      </c>
      <c r="G69" s="2440" t="str">
        <f>INDEX(COLDVSNA_PT_VED_NAME,MATCH(4189672,COLDVSNA_PT_VED_ID,0))</f>
        <v>Холодное водоснабжение. Техническая вода</v>
      </c>
      <c r="H69" s="2361"/>
      <c r="I69" s="2361">
        <v>1</v>
      </c>
      <c r="J69" s="2371" t="s">
        <v>219</v>
      </c>
      <c r="K69" s="2026" t="s">
        <v>55</v>
      </c>
      <c r="L69" s="1964"/>
      <c r="M69" s="1964" t="s">
        <v>107</v>
      </c>
      <c r="N69" s="434" t="s">
        <v>24</v>
      </c>
      <c r="O69" s="2026" t="s">
        <v>60</v>
      </c>
      <c r="P69" s="1964"/>
      <c r="Q69" s="1964" t="s">
        <v>107</v>
      </c>
      <c r="R69" s="2354" t="s">
        <v>220</v>
      </c>
      <c r="S69" s="2222" t="s">
        <v>55</v>
      </c>
      <c r="T69" s="2222"/>
      <c r="U69" s="2222" t="s">
        <v>107</v>
      </c>
      <c r="V69" s="1451"/>
      <c r="W69" s="2371"/>
      <c r="X69" s="1283"/>
      <c r="Y69" s="1283"/>
      <c r="Z69" s="1283"/>
      <c r="AA69" s="1283"/>
      <c r="AB69" s="1283" t="s">
        <v>221</v>
      </c>
      <c r="AC69" s="1283" t="s">
        <v>222</v>
      </c>
      <c r="AD69" s="1283" t="s">
        <v>223</v>
      </c>
      <c r="AE69" s="1283" t="s">
        <v>224</v>
      </c>
      <c r="AF69" s="1283" t="s">
        <v>225</v>
      </c>
      <c r="AG69" s="1283"/>
      <c r="AH69" s="1283" t="str">
        <f>IF($E$69=0,"",$E$69)</f>
        <v>Тариф на техническую воду</v>
      </c>
      <c r="AI69" s="1283" t="str">
        <f>IF($G$69=0,"",$G$69)</f>
        <v>Холодное водоснабжение. Техническая вода</v>
      </c>
      <c r="AJ69" s="1283" t="str">
        <f>IF($J$69=0,"",$J$69)</f>
        <v>тариф на техническую воду</v>
      </c>
      <c r="AK69" s="1283" t="str">
        <f>IF($K$69="нет","без дифференциации",IF($N$69=0,"",$N$69))</f>
        <v>без дифференциации</v>
      </c>
      <c r="AL69" s="1283" t="str">
        <f>IF($O$69="нет","без дифференциации",IF($R$69=0,"",$R$69))</f>
        <v>техническая вода р. Ахтуба</v>
      </c>
      <c r="AM69" s="1283" t="str">
        <f>IF($S$69="нет","без дифференциации",IF($V$69=0,"",$V$69))</f>
        <v>без дифференциации</v>
      </c>
      <c r="AN69" s="1797">
        <f>$I$69</f>
        <v>1</v>
      </c>
      <c r="AO69" s="1283" t="str">
        <f>$I$69&amp;"."&amp;$M$69</f>
        <v>1.1</v>
      </c>
      <c r="AP69" s="1275" t="str">
        <f>$I$69&amp;"."&amp;$M$69&amp;"."&amp;$Q$69</f>
        <v>1.1.1</v>
      </c>
      <c r="AQ69" s="1275" t="str">
        <f>$I$69&amp;"."&amp;$M$69&amp;"."&amp;$Q$69&amp;"."&amp;$U$69</f>
        <v>1.1.1.1</v>
      </c>
    </row>
    <row s="1877" customFormat="1" customHeight="1" ht="17.25">
      <c r="A70" s="306"/>
      <c r="C70" s="305"/>
      <c r="D70" s="1973"/>
      <c r="E70" s="1975"/>
      <c r="F70" s="1978"/>
      <c r="G70" s="2440"/>
      <c r="H70" s="2361"/>
      <c r="I70" s="2361"/>
      <c r="J70" s="2371"/>
      <c r="K70" s="2027"/>
      <c r="L70" s="1964"/>
      <c r="M70" s="1964"/>
      <c r="N70" s="434" t="s">
        <v>24</v>
      </c>
      <c r="O70" s="2027"/>
      <c r="P70" s="1964"/>
      <c r="Q70" s="1964"/>
      <c r="R70" s="2354"/>
      <c r="S70" s="2222"/>
      <c r="T70" s="1452"/>
      <c r="U70" s="1453"/>
      <c r="V70" s="1453"/>
      <c r="W70" s="2371"/>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customHeight="1" ht="17.25">
      <c r="A71" s="1864"/>
      <c r="B71" s="1877"/>
      <c r="C71" s="1866"/>
      <c r="D71" s="1855"/>
      <c r="E71" s="1871"/>
      <c r="F71" s="1809"/>
      <c r="G71" s="1872"/>
      <c r="H71" s="1855"/>
      <c r="I71" s="1855"/>
      <c r="J71" s="1875"/>
      <c r="K71" s="1872"/>
      <c r="L71" s="1855"/>
      <c r="M71" s="1855"/>
      <c r="N71" s="2479" t="s">
        <v>24</v>
      </c>
      <c r="O71" s="1812"/>
      <c r="P71" s="1964" t="s">
        <v>226</v>
      </c>
      <c r="Q71" s="1964" t="s">
        <v>108</v>
      </c>
      <c r="R71" s="2340" t="s">
        <v>227</v>
      </c>
      <c r="S71" s="2222" t="s">
        <v>55</v>
      </c>
      <c r="T71" s="1827"/>
      <c r="U71" s="1827" t="s">
        <v>107</v>
      </c>
      <c r="V71" s="1451"/>
      <c r="W71" s="2371"/>
      <c r="X71" s="1877"/>
      <c r="Y71" s="1283"/>
      <c r="Z71" s="1283"/>
      <c r="AA71" s="1283"/>
      <c r="AB71" s="1283"/>
      <c r="AC71" s="1283" t="s">
        <v>222</v>
      </c>
      <c r="AD71" s="1283" t="s">
        <v>223</v>
      </c>
      <c r="AE71" s="1283" t="s">
        <v>224</v>
      </c>
      <c r="AF71" s="1283" t="s">
        <v>228</v>
      </c>
      <c r="AG71" s="1283" t="s">
        <v>229</v>
      </c>
      <c r="AH71" s="1283" t="str">
        <f>IF($E$69=0,"",$E$69)</f>
        <v>Тариф на техническую воду</v>
      </c>
      <c r="AI71" s="1283" t="str">
        <f>IF($G$69=0,"",$G$69)</f>
        <v>Холодное водоснабжение. Техническая вода</v>
      </c>
      <c r="AJ71" s="1283" t="str">
        <f>IF($J$69=0,"",$J$69)</f>
        <v>тариф на техническую воду</v>
      </c>
      <c r="AK71" s="1283" t="str">
        <f>IF($K$69="нет","без дифференциации",IF($N$69=0,"",$N$69))</f>
        <v>без дифференциации</v>
      </c>
      <c r="AL71" s="1868" t="str">
        <f>IF($O$71="нет","без дифференциации",IF($R$71=0,"",$R$71))</f>
        <v>техническая вода р. Волга</v>
      </c>
      <c r="AM71" s="1868"/>
      <c r="AN71" s="1283">
        <f>$I$69</f>
        <v>1</v>
      </c>
      <c r="AO71" s="1283" t="str">
        <f>$I$69&amp;"."&amp;$M$69</f>
        <v>1.1</v>
      </c>
      <c r="AP71" s="1283" t="str">
        <f>$I$69&amp;"."&amp;$M$69&amp;"."&amp;$Q$71</f>
        <v>1.1.2</v>
      </c>
      <c r="AQ71" s="1283"/>
      <c r="AR71" s="1877"/>
    </row>
    <row customHeight="1" ht="17.25">
      <c r="A72" s="1864"/>
      <c r="B72" s="1877"/>
      <c r="C72" s="1869"/>
      <c r="D72" s="1855"/>
      <c r="E72" s="1871"/>
      <c r="F72" s="1809"/>
      <c r="G72" s="1872"/>
      <c r="H72" s="1855"/>
      <c r="I72" s="1855"/>
      <c r="J72" s="1875"/>
      <c r="K72" s="1872"/>
      <c r="L72" s="1855"/>
      <c r="M72" s="1855"/>
      <c r="N72" s="2479" t="s">
        <v>24</v>
      </c>
      <c r="O72" s="1812"/>
      <c r="P72" s="1964"/>
      <c r="Q72" s="1964"/>
      <c r="R72" s="2340"/>
      <c r="S72" s="2222"/>
      <c r="T72" s="1452"/>
      <c r="U72" s="1453"/>
      <c r="V72" s="1453"/>
      <c r="W72" s="2371"/>
      <c r="X72" s="1877"/>
      <c r="Y72" s="1275"/>
      <c r="Z72" s="1275"/>
      <c r="AA72" s="1275"/>
      <c r="AB72" s="1275"/>
      <c r="AC72" s="1275"/>
      <c r="AD72" s="1275"/>
      <c r="AE72" s="1275"/>
      <c r="AF72" s="1275"/>
      <c r="AG72" s="1275"/>
      <c r="AH72" s="1275"/>
      <c r="AI72" s="1275"/>
      <c r="AJ72" s="1275"/>
      <c r="AK72" s="1275"/>
      <c r="AL72" s="1877"/>
      <c r="AM72" s="1877"/>
      <c r="AN72" s="1877"/>
      <c r="AO72" s="1877"/>
      <c r="AP72" s="1877"/>
      <c r="AQ72" s="1877"/>
      <c r="AR72" s="1877"/>
    </row>
    <row s="1877" customFormat="1" customHeight="1" ht="17.25">
      <c r="A73" s="306"/>
      <c r="C73" s="305"/>
      <c r="D73" s="1974"/>
      <c r="E73" s="1976"/>
      <c r="F73" s="1978"/>
      <c r="G73" s="2462"/>
      <c r="H73" s="2336"/>
      <c r="I73" s="2336"/>
      <c r="J73" s="2372"/>
      <c r="K73" s="2027"/>
      <c r="L73" s="2336"/>
      <c r="M73" s="2336"/>
      <c r="N73" s="2441" t="s">
        <v>24</v>
      </c>
      <c r="O73" s="1968"/>
      <c r="P73" s="2480"/>
      <c r="Q73" s="2481"/>
      <c r="R73" s="2482" t="s">
        <v>215</v>
      </c>
      <c r="S73" s="2483"/>
      <c r="T73" s="2484"/>
      <c r="U73" s="2485"/>
      <c r="V73" s="2486"/>
      <c r="W73" s="2487"/>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305"/>
      <c r="D74" s="1974"/>
      <c r="E74" s="1976"/>
      <c r="F74" s="1978"/>
      <c r="G74" s="2462"/>
      <c r="H74" s="2336"/>
      <c r="I74" s="2336"/>
      <c r="J74" s="2372"/>
      <c r="K74" s="1968"/>
      <c r="L74" s="2488"/>
      <c r="M74" s="2489"/>
      <c r="N74" s="2490" t="s">
        <v>216</v>
      </c>
      <c r="O74" s="2491"/>
      <c r="P74" s="2492"/>
      <c r="Q74" s="2493"/>
      <c r="R74" s="2494"/>
      <c r="S74" s="2495"/>
      <c r="T74" s="2496"/>
      <c r="U74" s="2497"/>
      <c r="V74" s="2498"/>
      <c r="W74" s="2499"/>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c r="A75" s="306"/>
      <c r="C75" s="305"/>
      <c r="D75" s="1974"/>
      <c r="E75" s="1976"/>
      <c r="F75" s="1979"/>
      <c r="G75" s="2462"/>
      <c r="H75" s="2500"/>
      <c r="I75" s="2501"/>
      <c r="J75" s="2502" t="s">
        <v>217</v>
      </c>
      <c r="K75" s="2503"/>
      <c r="L75" s="2504"/>
      <c r="M75" s="2505"/>
      <c r="N75" s="2506"/>
      <c r="O75" s="2507"/>
      <c r="P75" s="2508"/>
      <c r="Q75" s="2509"/>
      <c r="R75" s="2510"/>
      <c r="S75" s="2511"/>
      <c r="T75" s="2512"/>
      <c r="U75" s="2513"/>
      <c r="V75" s="2514"/>
      <c r="W75" s="25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188"/>
      <c r="D76" s="1973">
        <v>3</v>
      </c>
      <c r="E76" s="1975" t="s">
        <v>230</v>
      </c>
      <c r="F76" s="1977" t="s">
        <v>55</v>
      </c>
      <c r="G76" s="1975"/>
      <c r="H76" s="1980"/>
      <c r="I76" s="1982"/>
      <c r="J76" s="1984"/>
      <c r="K76" s="1971"/>
      <c r="L76" s="1971"/>
      <c r="M76" s="1971"/>
      <c r="N76" s="1987"/>
      <c r="O76" s="1971"/>
      <c r="P76" s="1971"/>
      <c r="Q76" s="1971"/>
      <c r="R76" s="1990"/>
      <c r="S76" s="1971"/>
      <c r="T76" s="1460"/>
      <c r="U76" s="1460"/>
      <c r="V76" s="1462"/>
      <c r="W76" s="1313"/>
      <c r="X76" s="1283"/>
      <c r="Y76" s="1283"/>
      <c r="Z76" s="1283"/>
      <c r="AA76" s="1283"/>
      <c r="AB76" s="1283"/>
      <c r="AC76" s="1283" t="s">
        <v>231</v>
      </c>
      <c r="AD76" s="1283" t="s">
        <v>232</v>
      </c>
      <c r="AE76" s="1283" t="s">
        <v>233</v>
      </c>
      <c r="AF76" s="1283" t="s">
        <v>234</v>
      </c>
      <c r="AG76" s="1283"/>
      <c r="AH76" s="1283" t="str">
        <f>IF($E$76=0,"",$E$76)</f>
        <v>Тариф на транспортировку воды</v>
      </c>
      <c r="AI76" s="1283" t="str">
        <f>IF($G$76=0,"",$G$76)</f>
        <v/>
      </c>
      <c r="AJ76" s="1283" t="str">
        <f>IF($J$76=0,"",$J$76)</f>
        <v/>
      </c>
      <c r="AK76" s="1283" t="str">
        <f>IF($K$76="нет","без дифференциации",IF($N$76=0,"",$N$76))</f>
        <v/>
      </c>
      <c r="AL76" s="1283" t="str">
        <f>IF($O$76="нет","без дифференциации",IF($R$76=0,"",$R$76))</f>
        <v/>
      </c>
      <c r="AM76" s="1283" t="str">
        <f>IF($S$76="нет","без дифференциации",IF($V$76=0,"",$V$76))</f>
        <v/>
      </c>
      <c r="AN76" s="1797">
        <f>$I$76</f>
        <v>0</v>
      </c>
      <c r="AO76" s="1283" t="str">
        <f>$I$76&amp;"."&amp;$M$76</f>
        <v>.</v>
      </c>
      <c r="AP76" s="1275" t="str">
        <f>$I$76&amp;"."&amp;$M$76&amp;"."&amp;$Q$76</f>
        <v>..</v>
      </c>
      <c r="AQ76" s="1275" t="str">
        <f>$I$76&amp;"."&amp;$M$76&amp;"."&amp;$Q$76&amp;"."&amp;$U$76</f>
        <v>...</v>
      </c>
    </row>
    <row s="1877" customFormat="1" customHeight="1" ht="17.25">
      <c r="A77" s="306"/>
      <c r="C77" s="305"/>
      <c r="D77" s="1973"/>
      <c r="E77" s="1975"/>
      <c r="F77" s="1978"/>
      <c r="G77" s="1975"/>
      <c r="H77" s="1981"/>
      <c r="I77" s="1983"/>
      <c r="J77" s="1985"/>
      <c r="K77" s="1972"/>
      <c r="L77" s="1972"/>
      <c r="M77" s="1972"/>
      <c r="N77" s="1988"/>
      <c r="O77" s="1972"/>
      <c r="P77" s="1972"/>
      <c r="Q77" s="1972"/>
      <c r="R77" s="1989"/>
      <c r="S77" s="1972"/>
      <c r="T77" s="1314"/>
      <c r="U77" s="1314"/>
      <c r="V77" s="1314"/>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8"/>
      <c r="G78" s="1976"/>
      <c r="H78" s="1981"/>
      <c r="I78" s="1983"/>
      <c r="J78" s="1986"/>
      <c r="K78" s="1972"/>
      <c r="L78" s="1972"/>
      <c r="M78" s="1972"/>
      <c r="N78" s="1989"/>
      <c r="O78" s="1972"/>
      <c r="P78" s="1461"/>
      <c r="Q78" s="1314"/>
      <c r="R78" s="1314"/>
      <c r="S78" s="317"/>
      <c r="T78" s="317"/>
      <c r="U78" s="317"/>
      <c r="V78" s="317"/>
      <c r="W78" s="1315"/>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305"/>
      <c r="D79" s="1974"/>
      <c r="E79" s="1976"/>
      <c r="F79" s="1978"/>
      <c r="G79" s="1976"/>
      <c r="H79" s="1981"/>
      <c r="I79" s="1983"/>
      <c r="J79" s="1986"/>
      <c r="K79" s="1972"/>
      <c r="L79" s="1314"/>
      <c r="M79" s="1314"/>
      <c r="N79" s="1314"/>
      <c r="O79" s="1314"/>
      <c r="P79" s="1314"/>
      <c r="Q79" s="1314"/>
      <c r="R79" s="1314"/>
      <c r="S79" s="317"/>
      <c r="T79" s="317"/>
      <c r="U79" s="317"/>
      <c r="V79" s="317"/>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c r="A80" s="306"/>
      <c r="C80" s="305"/>
      <c r="D80" s="1974"/>
      <c r="E80" s="1976"/>
      <c r="F80" s="1979"/>
      <c r="G80" s="1976"/>
      <c r="H80" s="1316"/>
      <c r="I80" s="1317"/>
      <c r="J80" s="1317"/>
      <c r="K80" s="1317"/>
      <c r="L80" s="1317"/>
      <c r="M80" s="1317"/>
      <c r="N80" s="1317"/>
      <c r="O80" s="1317"/>
      <c r="P80" s="1317"/>
      <c r="Q80" s="1317"/>
      <c r="R80" s="1317"/>
      <c r="S80" s="1318"/>
      <c r="T80" s="1318"/>
      <c r="U80" s="1318"/>
      <c r="V80" s="1318"/>
      <c r="W80" s="1319"/>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188"/>
      <c r="D81" s="1973">
        <v>4</v>
      </c>
      <c r="E81" s="1975" t="s">
        <v>235</v>
      </c>
      <c r="F81" s="1977" t="s">
        <v>55</v>
      </c>
      <c r="G81" s="1975"/>
      <c r="H81" s="1980"/>
      <c r="I81" s="1982"/>
      <c r="J81" s="1984"/>
      <c r="K81" s="1971"/>
      <c r="L81" s="1971"/>
      <c r="M81" s="1971"/>
      <c r="N81" s="1987"/>
      <c r="O81" s="1971"/>
      <c r="P81" s="1971"/>
      <c r="Q81" s="1971"/>
      <c r="R81" s="1990"/>
      <c r="S81" s="1971"/>
      <c r="T81" s="1460"/>
      <c r="U81" s="1460"/>
      <c r="V81" s="1462"/>
      <c r="W81" s="1313"/>
      <c r="X81" s="1283"/>
      <c r="Y81" s="1283"/>
      <c r="Z81" s="1283"/>
      <c r="AA81" s="1283"/>
      <c r="AB81" s="1283"/>
      <c r="AC81" s="1283" t="s">
        <v>236</v>
      </c>
      <c r="AD81" s="1283" t="s">
        <v>237</v>
      </c>
      <c r="AE81" s="1283" t="s">
        <v>238</v>
      </c>
      <c r="AF81" s="1283" t="s">
        <v>239</v>
      </c>
      <c r="AG81" s="1283"/>
      <c r="AH81" s="1283" t="str">
        <f>IF($E$81=0,"",$E$81)</f>
        <v>Тариф на подвоз воды</v>
      </c>
      <c r="AI81" s="1283" t="str">
        <f>IF($G$81=0,"",$G$81)</f>
        <v/>
      </c>
      <c r="AJ81" s="1283" t="str">
        <f>IF($J$81=0,"",$J$81)</f>
        <v/>
      </c>
      <c r="AK81" s="1283" t="str">
        <f>IF($K$81="нет","без дифференциации",IF($N$81=0,"",$N$81))</f>
        <v/>
      </c>
      <c r="AL81" s="1283" t="str">
        <f>IF($O$81="нет","без дифференциации",IF($R$81=0,"",$R$81))</f>
        <v/>
      </c>
      <c r="AM81" s="1283" t="str">
        <f>IF($S$81="нет","без дифференциации",IF($V$81=0,"",$V$81))</f>
        <v/>
      </c>
      <c r="AN81" s="1797">
        <f>$I$81</f>
        <v>0</v>
      </c>
      <c r="AO81" s="1283" t="str">
        <f>$I$81&amp;"."&amp;$M$81</f>
        <v>.</v>
      </c>
      <c r="AP81" s="1275" t="str">
        <f>$I$81&amp;"."&amp;$M$81&amp;"."&amp;$Q$81</f>
        <v>..</v>
      </c>
      <c r="AQ81" s="1275" t="str">
        <f>$I$81&amp;"."&amp;$M$81&amp;"."&amp;$Q$81&amp;"."&amp;$U$81</f>
        <v>...</v>
      </c>
    </row>
    <row s="1877" customFormat="1" customHeight="1" ht="17.25">
      <c r="A82" s="306"/>
      <c r="C82" s="305"/>
      <c r="D82" s="1973"/>
      <c r="E82" s="1975"/>
      <c r="F82" s="1978"/>
      <c r="G82" s="1975"/>
      <c r="H82" s="1981"/>
      <c r="I82" s="1983"/>
      <c r="J82" s="1985"/>
      <c r="K82" s="1972"/>
      <c r="L82" s="1972"/>
      <c r="M82" s="1972"/>
      <c r="N82" s="1988"/>
      <c r="O82" s="1972"/>
      <c r="P82" s="1972"/>
      <c r="Q82" s="1972"/>
      <c r="R82" s="1989"/>
      <c r="S82" s="1972"/>
      <c r="T82" s="1314"/>
      <c r="U82" s="1314"/>
      <c r="V82" s="1314"/>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8"/>
      <c r="G83" s="1976"/>
      <c r="H83" s="1981"/>
      <c r="I83" s="1983"/>
      <c r="J83" s="1986"/>
      <c r="K83" s="1972"/>
      <c r="L83" s="1972"/>
      <c r="M83" s="1972"/>
      <c r="N83" s="1989"/>
      <c r="O83" s="1972"/>
      <c r="P83" s="1461"/>
      <c r="Q83" s="1314"/>
      <c r="R83" s="1314"/>
      <c r="S83" s="317"/>
      <c r="T83" s="317"/>
      <c r="U83" s="317"/>
      <c r="V83" s="317"/>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305"/>
      <c r="D84" s="1974"/>
      <c r="E84" s="1976"/>
      <c r="F84" s="1978"/>
      <c r="G84" s="1976"/>
      <c r="H84" s="1981"/>
      <c r="I84" s="1983"/>
      <c r="J84" s="1986"/>
      <c r="K84" s="1972"/>
      <c r="L84" s="1314"/>
      <c r="M84" s="1314"/>
      <c r="N84" s="1314"/>
      <c r="O84" s="1314"/>
      <c r="P84" s="1314"/>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c r="A85" s="306"/>
      <c r="C85" s="305"/>
      <c r="D85" s="1974"/>
      <c r="E85" s="1976"/>
      <c r="F85" s="1979"/>
      <c r="G85" s="1976"/>
      <c r="H85" s="1316"/>
      <c r="I85" s="1317"/>
      <c r="J85" s="1317"/>
      <c r="K85" s="1317"/>
      <c r="L85" s="1317"/>
      <c r="M85" s="1317"/>
      <c r="N85" s="1317"/>
      <c r="O85" s="1317"/>
      <c r="P85" s="1317"/>
      <c r="Q85" s="1317"/>
      <c r="R85" s="1317"/>
      <c r="S85" s="1318"/>
      <c r="T85" s="1318"/>
      <c r="U85" s="1318"/>
      <c r="V85" s="1318"/>
      <c r="W85" s="1319"/>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188"/>
      <c r="D86" s="1973">
        <v>5</v>
      </c>
      <c r="E86" s="1975" t="s">
        <v>240</v>
      </c>
      <c r="F86" s="1977" t="s">
        <v>60</v>
      </c>
      <c r="G86" s="2440" t="str">
        <f>INDEX(COLDVSNA_PT_VED_NAME,MATCH(4189677,COLDVSNA_PT_VED_ID,0))</f>
        <v>Подключение (технологическое присоединение) к централизованной системе водоснабжения</v>
      </c>
      <c r="H86" s="2361"/>
      <c r="I86" s="2361">
        <v>1</v>
      </c>
      <c r="J86" s="2371" t="s">
        <v>241</v>
      </c>
      <c r="K86" s="2026" t="s">
        <v>55</v>
      </c>
      <c r="L86" s="1964"/>
      <c r="M86" s="1964" t="s">
        <v>107</v>
      </c>
      <c r="N86" s="434" t="s">
        <v>24</v>
      </c>
      <c r="O86" s="2026" t="s">
        <v>60</v>
      </c>
      <c r="P86" s="1964"/>
      <c r="Q86" s="1964" t="s">
        <v>107</v>
      </c>
      <c r="R86" s="2354" t="s">
        <v>242</v>
      </c>
      <c r="S86" s="2222" t="s">
        <v>55</v>
      </c>
      <c r="T86" s="2222"/>
      <c r="U86" s="2222" t="s">
        <v>107</v>
      </c>
      <c r="V86" s="1451"/>
      <c r="W86" s="2371" t="s">
        <v>243</v>
      </c>
      <c r="X86" s="1283"/>
      <c r="Y86" s="1283"/>
      <c r="Z86" s="1283"/>
      <c r="AA86" s="1283"/>
      <c r="AB86" s="1283" t="s">
        <v>244</v>
      </c>
      <c r="AC86" s="1283" t="s">
        <v>245</v>
      </c>
      <c r="AD86" s="1283" t="s">
        <v>246</v>
      </c>
      <c r="AE86" s="1283" t="s">
        <v>247</v>
      </c>
      <c r="AF86" s="1283" t="s">
        <v>248</v>
      </c>
      <c r="AG86" s="1283"/>
      <c r="AH86" s="1283" t="str">
        <f>IF($E$86=0,"",$E$86)</f>
        <v>Тариф на подключение (технологическое присоединение) к централизованной системе холодного водоснабжения</v>
      </c>
      <c r="AI86" s="1283" t="str">
        <f>IF($G$86=0,"",$G$86)</f>
        <v>Подключение (технологическое присоединение) к централизованной системе водоснабжения</v>
      </c>
      <c r="AJ86" s="1283" t="str">
        <f>IF($J$86=0,"",$J$86)</f>
        <v>тариф на подключение</v>
      </c>
      <c r="AK86" s="1283" t="str">
        <f>IF($K$86="нет","без дифференциации",IF($N$86=0,"",$N$86))</f>
        <v>без дифференциации</v>
      </c>
      <c r="AL86" s="1283" t="str">
        <f>IF($O$86="нет","без дифференциации",IF($R$86=0,"",$R$86))</f>
        <v>питьевая вода</v>
      </c>
      <c r="AM86" s="1283" t="str">
        <f>IF($S$86="нет","без дифференциации",IF($V$86=0,"",$V$86))</f>
        <v>без дифференциации</v>
      </c>
      <c r="AN86" s="1797">
        <f>$I$86</f>
        <v>1</v>
      </c>
      <c r="AO86" s="1283" t="str">
        <f>$I$86&amp;"."&amp;$M$86</f>
        <v>1.1</v>
      </c>
      <c r="AP86" s="1275" t="str">
        <f>$I$86&amp;"."&amp;$M$86&amp;"."&amp;$Q$86</f>
        <v>1.1.1</v>
      </c>
      <c r="AQ86" s="1275" t="str">
        <f>$I$86&amp;"."&amp;$M$86&amp;"."&amp;$Q$86&amp;"."&amp;$U$86</f>
        <v>1.1.1.1</v>
      </c>
    </row>
    <row s="1877" customFormat="1" customHeight="1" ht="17.25">
      <c r="A87" s="306"/>
      <c r="C87" s="305"/>
      <c r="D87" s="1973"/>
      <c r="E87" s="1975"/>
      <c r="F87" s="1978"/>
      <c r="G87" s="2440"/>
      <c r="H87" s="2361"/>
      <c r="I87" s="2361"/>
      <c r="J87" s="2371"/>
      <c r="K87" s="2027"/>
      <c r="L87" s="1964"/>
      <c r="M87" s="1964"/>
      <c r="N87" s="434" t="s">
        <v>24</v>
      </c>
      <c r="O87" s="2027"/>
      <c r="P87" s="1964"/>
      <c r="Q87" s="1964"/>
      <c r="R87" s="2354" t="s">
        <v>24</v>
      </c>
      <c r="S87" s="2222"/>
      <c r="T87" s="1452"/>
      <c r="U87" s="1453"/>
      <c r="V87" s="1453"/>
      <c r="W87" s="2371"/>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customHeight="1" ht="17.25">
      <c r="A88" s="1864"/>
      <c r="B88" s="1877"/>
      <c r="C88" s="1866"/>
      <c r="D88" s="1855"/>
      <c r="E88" s="1871"/>
      <c r="F88" s="1809"/>
      <c r="G88" s="1872"/>
      <c r="H88" s="1855"/>
      <c r="I88" s="1855"/>
      <c r="J88" s="1875"/>
      <c r="K88" s="1872"/>
      <c r="L88" s="1855"/>
      <c r="M88" s="1855"/>
      <c r="N88" s="1874"/>
      <c r="O88" s="1812"/>
      <c r="P88" s="1964" t="s">
        <v>226</v>
      </c>
      <c r="Q88" s="1964" t="s">
        <v>108</v>
      </c>
      <c r="R88" s="2340" t="s">
        <v>249</v>
      </c>
      <c r="S88" s="2222" t="s">
        <v>55</v>
      </c>
      <c r="T88" s="1827"/>
      <c r="U88" s="1827" t="s">
        <v>107</v>
      </c>
      <c r="V88" s="1451"/>
      <c r="W88" s="2371" t="s">
        <v>243</v>
      </c>
      <c r="X88" s="1877"/>
      <c r="Y88" s="1283"/>
      <c r="Z88" s="1283"/>
      <c r="AA88" s="1283"/>
      <c r="AB88" s="1283"/>
      <c r="AC88" s="1283" t="s">
        <v>245</v>
      </c>
      <c r="AD88" s="1283" t="s">
        <v>246</v>
      </c>
      <c r="AE88" s="1283" t="s">
        <v>247</v>
      </c>
      <c r="AF88" s="1283" t="s">
        <v>250</v>
      </c>
      <c r="AG88" s="1283" t="s">
        <v>251</v>
      </c>
      <c r="AH88" s="1283" t="str">
        <f>IF($E$86=0,"",$E$86)</f>
        <v>Тариф на подключение (технологическое присоединение) к централизованной системе холодного водоснабжения</v>
      </c>
      <c r="AI88" s="1283" t="str">
        <f>IF($G$86=0,"",$G$86)</f>
        <v>Подключение (технологическое присоединение) к централизованной системе водоснабжения</v>
      </c>
      <c r="AJ88" s="1283" t="str">
        <f>IF($J$86=0,"",$J$86)</f>
        <v>тариф на подключение</v>
      </c>
      <c r="AK88" s="1283" t="str">
        <f>IF($K$86="нет","без дифференциации",IF($N$86=0,"",$N$86))</f>
        <v>без дифференциации</v>
      </c>
      <c r="AL88" s="1868" t="str">
        <f>IF($O$88="нет","без дифференциации",IF($R$88=0,"",$R$88))</f>
        <v>техническая вода</v>
      </c>
      <c r="AM88" s="1868"/>
      <c r="AN88" s="1283">
        <f>$I$86</f>
        <v>1</v>
      </c>
      <c r="AO88" s="1283" t="str">
        <f>$I$86&amp;"."&amp;$M$86</f>
        <v>1.1</v>
      </c>
      <c r="AP88" s="1283" t="str">
        <f>$I$86&amp;"."&amp;$M$86&amp;"."&amp;$Q$88</f>
        <v>1.1.2</v>
      </c>
      <c r="AQ88" s="1283"/>
      <c r="AR88" s="1877"/>
    </row>
    <row customHeight="1" ht="17.25">
      <c r="A89" s="1864"/>
      <c r="B89" s="1877"/>
      <c r="C89" s="1869"/>
      <c r="D89" s="1855"/>
      <c r="E89" s="1871"/>
      <c r="F89" s="1809"/>
      <c r="G89" s="1872"/>
      <c r="H89" s="1855"/>
      <c r="I89" s="1855"/>
      <c r="J89" s="1875"/>
      <c r="K89" s="1872"/>
      <c r="L89" s="1855"/>
      <c r="M89" s="1855"/>
      <c r="N89" s="1874"/>
      <c r="O89" s="1812"/>
      <c r="P89" s="1964"/>
      <c r="Q89" s="1964"/>
      <c r="R89" s="2340"/>
      <c r="S89" s="2222"/>
      <c r="T89" s="1452"/>
      <c r="U89" s="1453"/>
      <c r="V89" s="1453"/>
      <c r="W89" s="2371"/>
      <c r="X89" s="1877"/>
      <c r="Y89" s="1275"/>
      <c r="Z89" s="1275"/>
      <c r="AA89" s="1275"/>
      <c r="AB89" s="1275"/>
      <c r="AC89" s="1275"/>
      <c r="AD89" s="1275"/>
      <c r="AE89" s="1275"/>
      <c r="AF89" s="1275"/>
      <c r="AG89" s="1275"/>
      <c r="AH89" s="1275"/>
      <c r="AI89" s="1275"/>
      <c r="AJ89" s="1275"/>
      <c r="AK89" s="1275"/>
      <c r="AL89" s="1877"/>
      <c r="AM89" s="1877"/>
      <c r="AN89" s="1877"/>
      <c r="AO89" s="1877"/>
      <c r="AP89" s="1877"/>
      <c r="AQ89" s="1877"/>
      <c r="AR89" s="1877"/>
    </row>
    <row s="1877" customFormat="1" customHeight="1" ht="17.25">
      <c r="A90" s="306"/>
      <c r="C90" s="305"/>
      <c r="D90" s="1974"/>
      <c r="E90" s="1976"/>
      <c r="F90" s="1978"/>
      <c r="G90" s="2462"/>
      <c r="H90" s="2336"/>
      <c r="I90" s="2336"/>
      <c r="J90" s="2372"/>
      <c r="K90" s="2027"/>
      <c r="L90" s="2336"/>
      <c r="M90" s="2336"/>
      <c r="N90" s="2441" t="s">
        <v>24</v>
      </c>
      <c r="O90" s="1968"/>
      <c r="P90" s="2516"/>
      <c r="Q90" s="2517"/>
      <c r="R90" s="2518" t="s">
        <v>215</v>
      </c>
      <c r="S90" s="2519"/>
      <c r="T90" s="2520"/>
      <c r="U90" s="2521"/>
      <c r="V90" s="2522"/>
      <c r="W90" s="2523"/>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c r="A91" s="306"/>
      <c r="C91" s="305"/>
      <c r="D91" s="1974"/>
      <c r="E91" s="1976"/>
      <c r="F91" s="1978"/>
      <c r="G91" s="2462"/>
      <c r="H91" s="2336"/>
      <c r="I91" s="2336"/>
      <c r="J91" s="2372"/>
      <c r="K91" s="1968"/>
      <c r="L91" s="2524"/>
      <c r="M91" s="2525"/>
      <c r="N91" s="2526" t="s">
        <v>216</v>
      </c>
      <c r="O91" s="2527"/>
      <c r="P91" s="2528"/>
      <c r="Q91" s="2529"/>
      <c r="R91" s="2530"/>
      <c r="S91" s="2531"/>
      <c r="T91" s="2532"/>
      <c r="U91" s="2533"/>
      <c r="V91" s="2534"/>
      <c r="W91" s="253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c r="A92" s="306"/>
      <c r="C92" s="305"/>
      <c r="D92" s="1974"/>
      <c r="E92" s="1976"/>
      <c r="F92" s="1979"/>
      <c r="G92" s="2462"/>
      <c r="H92" s="2536"/>
      <c r="I92" s="2537"/>
      <c r="J92" s="2538" t="s">
        <v>217</v>
      </c>
      <c r="K92" s="2539"/>
      <c r="L92" s="2540"/>
      <c r="M92" s="2541"/>
      <c r="N92" s="2542"/>
      <c r="O92" s="2543"/>
      <c r="P92" s="2544"/>
      <c r="Q92" s="2545"/>
      <c r="R92" s="2546"/>
      <c r="S92" s="2547"/>
      <c r="T92" s="2548"/>
      <c r="U92" s="2549"/>
      <c r="V92" s="2550"/>
      <c r="W92" s="2551"/>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252</v>
      </c>
      <c r="F94" s="1977" t="s">
        <v>55</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253</v>
      </c>
      <c r="AD94" s="1283" t="s">
        <v>254</v>
      </c>
      <c r="AE94" s="1283" t="s">
        <v>255</v>
      </c>
      <c r="AF94" s="1283" t="s">
        <v>256</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257</v>
      </c>
      <c r="F99" s="1977" t="s">
        <v>55</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258</v>
      </c>
      <c r="AD99" s="1283" t="s">
        <v>259</v>
      </c>
      <c r="AE99" s="1283" t="s">
        <v>260</v>
      </c>
      <c r="AF99" s="1283" t="s">
        <v>261</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262</v>
      </c>
      <c r="F104" s="1977" t="s">
        <v>55</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263</v>
      </c>
      <c r="AD104" s="1283" t="s">
        <v>264</v>
      </c>
      <c r="AE104" s="1283" t="s">
        <v>265</v>
      </c>
      <c r="AF104" s="1283" t="s">
        <v>266</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267</v>
      </c>
      <c r="F110" s="1977" t="s">
        <v>55</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268</v>
      </c>
      <c r="AD110" s="1283" t="s">
        <v>269</v>
      </c>
      <c r="AE110" s="1283" t="s">
        <v>270</v>
      </c>
      <c r="AF110" s="1283" t="s">
        <v>271</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272</v>
      </c>
      <c r="F115" s="1977" t="s">
        <v>55</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273</v>
      </c>
      <c r="AD115" s="1283" t="s">
        <v>274</v>
      </c>
      <c r="AE115" s="1283" t="s">
        <v>275</v>
      </c>
      <c r="AF115" s="1283" t="s">
        <v>276</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277</v>
      </c>
      <c r="F120" s="1977" t="s">
        <v>55</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278</v>
      </c>
      <c r="AD120" s="1283" t="s">
        <v>279</v>
      </c>
      <c r="AE120" s="1283" t="s">
        <v>280</v>
      </c>
      <c r="AF120" s="1283" t="s">
        <v>281</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4">
    <mergeCell ref="D86:D92"/>
    <mergeCell ref="E86:E92"/>
    <mergeCell ref="F86:F92"/>
    <mergeCell ref="G86:G92"/>
    <mergeCell ref="M81:M83"/>
    <mergeCell ref="N81:N83"/>
    <mergeCell ref="O81:O83"/>
    <mergeCell ref="P81:P82"/>
    <mergeCell ref="Q81:Q82"/>
    <mergeCell ref="R81:R82"/>
    <mergeCell ref="S81:S82"/>
    <mergeCell ref="D76:D80"/>
    <mergeCell ref="E76:E80"/>
    <mergeCell ref="M76:M78"/>
    <mergeCell ref="D81:D85"/>
    <mergeCell ref="E81:E85"/>
    <mergeCell ref="F81:F85"/>
    <mergeCell ref="G81:G85"/>
    <mergeCell ref="H81:H84"/>
    <mergeCell ref="I81:I84"/>
    <mergeCell ref="J81:J84"/>
    <mergeCell ref="K81:K84"/>
    <mergeCell ref="L81:L83"/>
    <mergeCell ref="F76:F80"/>
    <mergeCell ref="G76:G80"/>
    <mergeCell ref="H76:H79"/>
    <mergeCell ref="I76:I79"/>
    <mergeCell ref="J76:J79"/>
    <mergeCell ref="L76:L78"/>
    <mergeCell ref="S76:S77"/>
    <mergeCell ref="N76:N78"/>
    <mergeCell ref="O76:O78"/>
    <mergeCell ref="P76:P77"/>
    <mergeCell ref="Q76:Q77"/>
    <mergeCell ref="R76:R77"/>
    <mergeCell ref="W9:W10"/>
    <mergeCell ref="O9:R9"/>
    <mergeCell ref="K9:N9"/>
    <mergeCell ref="T11:U11"/>
    <mergeCell ref="S9:V9"/>
    <mergeCell ref="T10:U10"/>
    <mergeCell ref="D64:D68"/>
    <mergeCell ref="E64:E68"/>
    <mergeCell ref="D69:D75"/>
    <mergeCell ref="E69:E75"/>
    <mergeCell ref="F69:F75"/>
    <mergeCell ref="G69:G75"/>
    <mergeCell ref="F64:F68"/>
    <mergeCell ref="G64:G68"/>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E60:W60"/>
    <mergeCell ref="E61:W61"/>
    <mergeCell ref="K76:K79"/>
    <mergeCell ref="E38:E42"/>
    <mergeCell ref="F38:F42"/>
    <mergeCell ref="H38:H41"/>
    <mergeCell ref="G38:G42"/>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64:S65"/>
    <mergeCell ref="W64:W65"/>
    <mergeCell ref="H64:H67"/>
    <mergeCell ref="I64:I67"/>
    <mergeCell ref="J64:J67"/>
    <mergeCell ref="K64:K67"/>
    <mergeCell ref="L64:L66"/>
    <mergeCell ref="M64:M66"/>
    <mergeCell ref="N64:N66"/>
    <mergeCell ref="O64:O66"/>
    <mergeCell ref="P64:P65"/>
    <mergeCell ref="Q64:Q65"/>
    <mergeCell ref="R64:R65"/>
    <mergeCell ref="S69:S70"/>
    <mergeCell ref="W69:W70"/>
    <mergeCell ref="H69:H74"/>
    <mergeCell ref="I69:I74"/>
    <mergeCell ref="J69:J74"/>
    <mergeCell ref="K69:K74"/>
    <mergeCell ref="L69:L73"/>
    <mergeCell ref="M69:M73"/>
    <mergeCell ref="N69:N73"/>
    <mergeCell ref="O69:O73"/>
    <mergeCell ref="P69:P70"/>
    <mergeCell ref="Q69:Q70"/>
    <mergeCell ref="R69:R70"/>
    <mergeCell ref="S86:S87"/>
    <mergeCell ref="W86:W87"/>
    <mergeCell ref="H86:H91"/>
    <mergeCell ref="I86:I91"/>
    <mergeCell ref="J86:J91"/>
    <mergeCell ref="K86:K91"/>
    <mergeCell ref="L86:L90"/>
    <mergeCell ref="M86:M90"/>
    <mergeCell ref="N86:N90"/>
    <mergeCell ref="O86:O90"/>
    <mergeCell ref="P86:P87"/>
    <mergeCell ref="Q86:Q87"/>
    <mergeCell ref="R86:R87"/>
    <mergeCell ref="P71:P72"/>
    <mergeCell ref="Q71:Q72"/>
    <mergeCell ref="R71:R72"/>
    <mergeCell ref="S71:S72"/>
    <mergeCell ref="W71:W72"/>
    <mergeCell ref="P88:P89"/>
    <mergeCell ref="Q88:Q89"/>
    <mergeCell ref="R88:R89"/>
    <mergeCell ref="S88:S89"/>
    <mergeCell ref="W88:W89"/>
  </mergeCells>
  <dataValidations count="73">
    <dataValidation allowBlank="1" showInputMessage="1" showErrorMessage="1" prompt="Выберите виды деятельности, выполнив двойной щелчок левой кнопки мыши по ячейке." sqref="G13:G52 G64:G70 G73:G87 G90: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1:N83 N76:N78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81:J82 R81:R82 V81:W81 J76:J77 R76:R77 V76:W76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81:K82 O81:O82 S81:S82 K76:K77 O76:O77 S48:S49 S76:S77 K48:K49 O48:O49 F64:F70 F73:F87 F90: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O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V71">
      <formula1>900</formula1>
    </dataValidation>
    <dataValidation type="textLength" operator="lessThanOrEqual" allowBlank="1" showInputMessage="1" showErrorMessage="1" errorTitle="Ошибка" error="Допускается ввод не более 900 символов!" sqref="W71">
      <formula1>900</formula1>
    </dataValidation>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O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V88">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B1062-67E3-A68B-0383-48C55D565C5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282</v>
      </c>
      <c r="M2" s="1580" t="s">
        <v>283</v>
      </c>
      <c r="R2" s="1580" t="s">
        <v>284</v>
      </c>
      <c r="S2" s="1580" t="s">
        <v>283</v>
      </c>
      <c r="X2" s="1580" t="s">
        <v>282</v>
      </c>
      <c r="Y2" s="1580" t="s">
        <v>283</v>
      </c>
      <c r="AD2" s="1580" t="s">
        <v>282</v>
      </c>
      <c r="AE2" s="1580" t="s">
        <v>283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МУП "Водоканал"</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286</v>
      </c>
      <c r="M8" s="2015"/>
      <c r="N8" s="2015"/>
      <c r="O8" s="2015"/>
      <c r="P8" s="2015"/>
      <c r="Q8" s="1584"/>
      <c r="R8" s="1932" t="s">
        <v>287</v>
      </c>
      <c r="S8" s="2016"/>
      <c r="T8" s="2016"/>
      <c r="U8" s="2016"/>
      <c r="V8" s="2016"/>
      <c r="W8" s="1584"/>
      <c r="X8" s="2017" t="s">
        <v>288</v>
      </c>
      <c r="Y8" s="2017"/>
      <c r="Z8" s="2017"/>
      <c r="AA8" s="2017"/>
      <c r="AB8" s="2017"/>
      <c r="AC8" s="1585"/>
      <c r="AD8" s="1953" t="s">
        <v>289</v>
      </c>
      <c r="AE8" s="1953"/>
      <c r="AF8" s="1953"/>
      <c r="AG8" s="1953"/>
      <c r="AH8" s="1937"/>
      <c r="AI8" s="1953" t="s">
        <v>290</v>
      </c>
      <c r="AJ8" s="0"/>
    </row>
    <row customHeight="1" ht="22.5">
      <c r="D9" s="1953"/>
      <c r="E9" s="1953"/>
      <c r="F9" s="2010" t="s">
        <v>87</v>
      </c>
      <c r="G9" s="2010" t="s">
        <v>126</v>
      </c>
      <c r="H9" s="2013"/>
      <c r="I9" s="2014"/>
      <c r="J9" s="1937"/>
      <c r="K9" s="1586"/>
      <c r="L9" s="1953" t="s">
        <v>291</v>
      </c>
      <c r="M9" s="1937"/>
      <c r="N9" s="2011" t="s">
        <v>86</v>
      </c>
      <c r="O9" s="2012"/>
      <c r="P9" s="1953" t="s">
        <v>127</v>
      </c>
      <c r="Q9" s="1583"/>
      <c r="R9" s="1953" t="s">
        <v>291</v>
      </c>
      <c r="S9" s="1937"/>
      <c r="T9" s="2011" t="s">
        <v>86</v>
      </c>
      <c r="U9" s="2012"/>
      <c r="V9" s="1953" t="s">
        <v>127</v>
      </c>
      <c r="W9" s="1583"/>
      <c r="X9" s="1953" t="s">
        <v>291</v>
      </c>
      <c r="Y9" s="1937"/>
      <c r="Z9" s="2011" t="s">
        <v>86</v>
      </c>
      <c r="AA9" s="2012"/>
      <c r="AB9" s="1953" t="s">
        <v>292</v>
      </c>
      <c r="AC9" s="1583"/>
      <c r="AD9" s="1953" t="s">
        <v>291</v>
      </c>
      <c r="AE9" s="1937"/>
      <c r="AF9" s="2011" t="s">
        <v>86</v>
      </c>
      <c r="AG9" s="2012"/>
      <c r="AH9" s="1937" t="s">
        <v>292</v>
      </c>
      <c r="AI9" s="1953"/>
      <c r="AJ9" s="0"/>
    </row>
    <row customHeight="1" ht="22.5">
      <c r="D10" s="2010"/>
      <c r="E10" s="2010"/>
      <c r="F10" s="2018"/>
      <c r="G10" s="2018"/>
      <c r="H10" s="2019"/>
      <c r="I10" s="2020"/>
      <c r="J10" s="2011"/>
      <c r="K10" s="1586"/>
      <c r="L10" s="1604" t="s">
        <v>293</v>
      </c>
      <c r="M10" s="1600" t="s">
        <v>294</v>
      </c>
      <c r="N10" s="2013"/>
      <c r="O10" s="2014"/>
      <c r="P10" s="2010"/>
      <c r="Q10" s="1583"/>
      <c r="R10" s="1604" t="s">
        <v>293</v>
      </c>
      <c r="S10" s="1600" t="s">
        <v>294</v>
      </c>
      <c r="T10" s="2013"/>
      <c r="U10" s="2014"/>
      <c r="V10" s="2010"/>
      <c r="W10" s="1583"/>
      <c r="X10" s="1604" t="s">
        <v>293</v>
      </c>
      <c r="Y10" s="1600" t="s">
        <v>294</v>
      </c>
      <c r="Z10" s="2013"/>
      <c r="AA10" s="2014"/>
      <c r="AB10" s="2010"/>
      <c r="AC10" s="1583"/>
      <c r="AD10" s="1604" t="s">
        <v>293</v>
      </c>
      <c r="AE10" s="1600" t="s">
        <v>294</v>
      </c>
      <c r="AF10" s="2013"/>
      <c r="AG10" s="2014"/>
      <c r="AH10" s="2011"/>
      <c r="AI10" s="2010"/>
      <c r="AJ10" s="0"/>
      <c r="AK10" s="233" t="s">
        <v>295</v>
      </c>
      <c r="AL10" s="233" t="s">
        <v>128</v>
      </c>
    </row>
    <row customHeight="1" ht="14.25">
      <c r="D11" s="2021" t="s">
        <v>107</v>
      </c>
      <c r="E11" s="2023" t="s">
        <v>296</v>
      </c>
      <c r="F11" s="2023" t="s">
        <v>297</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296</v>
      </c>
      <c r="F17" s="2023" t="s">
        <v>298</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296</v>
      </c>
      <c r="F23" s="2023" t="s">
        <v>299</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296</v>
      </c>
      <c r="F29" s="2023" t="s">
        <v>300</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296</v>
      </c>
      <c r="F35" s="2023" t="s">
        <v>301</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ABA7-1707-3C7F-42A7-AFF44D5E893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302</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МУП "Водоканал"</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303</v>
      </c>
      <c r="E8" s="2039"/>
      <c r="F8" s="2039"/>
      <c r="G8" s="2043" t="s">
        <v>304</v>
      </c>
    </row>
    <row customHeight="1" ht="11.25">
      <c r="A9" s="453"/>
      <c r="B9" s="498"/>
      <c r="C9" s="453"/>
      <c r="D9" s="468" t="s">
        <v>86</v>
      </c>
      <c r="E9" s="442" t="s">
        <v>305</v>
      </c>
      <c r="F9" s="442" t="s">
        <v>306</v>
      </c>
      <c r="G9" s="2044"/>
    </row>
    <row customHeight="1" ht="12" hidden="1">
      <c r="A10" s="453"/>
      <c r="B10" s="498"/>
      <c r="C10" s="453"/>
      <c r="D10" s="460"/>
      <c r="E10" s="460"/>
      <c r="F10" s="460"/>
      <c r="G10" s="460"/>
    </row>
    <row customHeight="1" ht="22.5" hidden="1">
      <c r="A11" s="453"/>
      <c r="B11" s="498"/>
      <c r="C11" s="453"/>
      <c r="D11" s="1004" t="s">
        <v>107</v>
      </c>
      <c r="E11" s="1007" t="s">
        <v>307</v>
      </c>
      <c r="F11" s="1006" t="str">
        <f>IF(region_name="","",region_name)</f>
        <v>Волгоградская область</v>
      </c>
      <c r="G11" s="1007" t="s">
        <v>308</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309</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310</v>
      </c>
      <c r="E14" s="1005" t="s">
        <v>311</v>
      </c>
      <c r="F14" s="1006" t="str">
        <f>IF(inn="","",inn)</f>
        <v>3435000932</v>
      </c>
      <c r="G14" s="1007" t="s">
        <v>312</v>
      </c>
      <c r="H14" s="471"/>
    </row>
    <row customHeight="1" ht="22.5" hidden="1">
      <c r="A15" s="453"/>
      <c r="B15" s="498"/>
      <c r="C15" s="453"/>
      <c r="D15" s="1004" t="s">
        <v>313</v>
      </c>
      <c r="E15" s="1005" t="s">
        <v>314</v>
      </c>
      <c r="F15" s="1006" t="str">
        <f>IF(kpp="","",kpp)</f>
        <v>343501001</v>
      </c>
      <c r="G15" s="1007" t="s">
        <v>315</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316</v>
      </c>
      <c r="F19" s="439" t="s">
        <v>309</v>
      </c>
      <c r="G19" s="440" t="s">
        <v>317</v>
      </c>
      <c r="H19" s="471"/>
      <c r="I19" s="846"/>
    </row>
    <row customHeight="1" ht="33.75" hidden="1">
      <c r="A20" s="2040"/>
      <c r="B20" s="498"/>
      <c r="C20" s="2045"/>
      <c r="D20" s="441" t="s">
        <v>318</v>
      </c>
      <c r="E20" s="435" t="s">
        <v>319</v>
      </c>
      <c r="F20" s="875" t="s">
        <v>24</v>
      </c>
      <c r="G20" s="470"/>
      <c r="H20" s="471"/>
      <c r="I20" s="846"/>
    </row>
    <row customHeight="1" ht="22.5" hidden="1">
      <c r="A21" s="2040"/>
      <c r="B21" s="498"/>
      <c r="C21" s="2045"/>
      <c r="D21" s="441" t="s">
        <v>320</v>
      </c>
      <c r="E21" s="435" t="s">
        <v>321</v>
      </c>
      <c r="F21" s="1757" t="s">
        <v>24</v>
      </c>
      <c r="G21" s="440" t="s">
        <v>322</v>
      </c>
      <c r="H21" s="471"/>
      <c r="I21" s="846"/>
    </row>
    <row customHeight="1" ht="22.5" hidden="1">
      <c r="A22" s="2040"/>
      <c r="B22" s="498"/>
      <c r="C22" s="2045"/>
      <c r="D22" s="441" t="s">
        <v>323</v>
      </c>
      <c r="E22" s="435" t="s">
        <v>324</v>
      </c>
      <c r="F22" s="875" t="s">
        <v>24</v>
      </c>
      <c r="G22" s="470"/>
      <c r="H22" s="471"/>
      <c r="I22" s="846"/>
    </row>
    <row customHeight="1" ht="22.5" hidden="1">
      <c r="A23" s="2040"/>
      <c r="B23" s="498"/>
      <c r="C23" s="2045"/>
      <c r="D23" s="441" t="s">
        <v>325</v>
      </c>
      <c r="E23" s="435" t="s">
        <v>326</v>
      </c>
      <c r="F23" s="875" t="s">
        <v>24</v>
      </c>
      <c r="G23" s="440" t="s">
        <v>327</v>
      </c>
      <c r="H23" s="471"/>
      <c r="I23" s="846"/>
    </row>
    <row s="497" customFormat="1" customHeight="1" ht="24.75" hidden="1">
      <c r="A24" s="453"/>
      <c r="B24" s="498"/>
      <c r="C24" s="498"/>
      <c r="D24" s="1001" t="s">
        <v>88</v>
      </c>
      <c r="E24" s="1003" t="s">
        <v>328</v>
      </c>
      <c r="F24" s="1008" t="s">
        <v>309</v>
      </c>
      <c r="G24" s="1003"/>
    </row>
    <row s="497" customFormat="1" customHeight="1" ht="11.25" hidden="1">
      <c r="A25" s="453"/>
      <c r="B25" s="498"/>
      <c r="C25" s="498"/>
      <c r="D25" s="1001" t="s">
        <v>329</v>
      </c>
      <c r="E25" s="1002" t="s">
        <v>330</v>
      </c>
      <c r="F25" s="1008" t="s">
        <v>309</v>
      </c>
      <c r="G25" s="1003"/>
    </row>
    <row s="497" customFormat="1" customHeight="1" ht="11.25" hidden="1">
      <c r="A26" s="453"/>
      <c r="B26" s="498"/>
      <c r="C26" s="498"/>
      <c r="D26" s="1001" t="s">
        <v>331</v>
      </c>
      <c r="E26" s="1009" t="s">
        <v>332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333</v>
      </c>
      <c r="E27" s="1009" t="s">
        <v>334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335</v>
      </c>
      <c r="E28" s="1009" t="s">
        <v>336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337</v>
      </c>
      <c r="E29" s="1002" t="s">
        <v>338</v>
      </c>
      <c r="F29" s="1010"/>
      <c r="G29" s="1003"/>
    </row>
    <row s="497" customFormat="1" customHeight="1" ht="11.25" hidden="1">
      <c r="A30" s="453"/>
      <c r="B30" s="498"/>
      <c r="C30" s="498"/>
      <c r="D30" s="1001" t="s">
        <v>339</v>
      </c>
      <c r="E30" s="1002" t="s">
        <v>340</v>
      </c>
      <c r="F30" s="1010"/>
      <c r="G30" s="1003"/>
    </row>
    <row s="497" customFormat="1" customHeight="1" ht="11.25" hidden="1">
      <c r="A31" s="453"/>
      <c r="B31" s="498"/>
      <c r="C31" s="498"/>
      <c r="D31" s="1001" t="s">
        <v>341</v>
      </c>
      <c r="E31" s="1002" t="s">
        <v>342</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309</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343</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343</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344</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345</v>
      </c>
      <c r="H43" s="471"/>
    </row>
    <row customHeight="1" ht="22.5">
      <c r="A44" s="453"/>
      <c r="B44" s="498"/>
      <c r="C44" s="453"/>
      <c r="D44" s="436">
        <f>D43+1</f>
        <v>11</v>
      </c>
      <c r="E44" s="434" t="s">
        <v>346</v>
      </c>
      <c r="F44" s="439" t="s">
        <v>309</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347</v>
      </c>
      <c r="H45" s="471"/>
    </row>
    <row customHeight="1" ht="22.5">
      <c r="A46" s="2036"/>
      <c r="B46" s="498"/>
      <c r="C46" s="488"/>
      <c r="D46" s="436" t="str">
        <f>D44&amp;".2"</f>
        <v>11.2</v>
      </c>
      <c r="E46" s="438" t="s">
        <v>348</v>
      </c>
      <c r="F46" s="486"/>
      <c r="G46" s="433" t="s">
        <v>349</v>
      </c>
      <c r="H46" s="471"/>
    </row>
    <row customHeight="1" ht="22.5">
      <c r="A47" s="2036"/>
      <c r="B47" s="498"/>
      <c r="C47" s="488"/>
      <c r="D47" s="436" t="str">
        <f>D44&amp;".3"</f>
        <v>11.3</v>
      </c>
      <c r="E47" s="438" t="s">
        <v>350</v>
      </c>
      <c r="F47" s="486"/>
      <c r="G47" s="433" t="s">
        <v>351</v>
      </c>
      <c r="H47" s="471"/>
    </row>
    <row customHeight="1" ht="22.5">
      <c r="A48" s="2036"/>
      <c r="B48" s="498"/>
      <c r="C48" s="488"/>
      <c r="D48" s="436" t="str">
        <f>IF(TEMPLATE_SPHERE="TKO",D44&amp;".0",D44&amp;".4")</f>
        <v>11.4</v>
      </c>
      <c r="E48" s="432" t="s">
        <v>352</v>
      </c>
      <c r="F48" s="1710"/>
      <c r="G48" s="1786" t="s">
        <v>353</v>
      </c>
      <c r="H48" s="471"/>
    </row>
    <row customHeight="1" ht="22.5">
      <c r="A49" s="453"/>
      <c r="B49" s="498"/>
      <c r="C49" s="453"/>
      <c r="D49" s="463"/>
      <c r="E49" s="412" t="s">
        <v>354</v>
      </c>
      <c r="F49" s="464"/>
      <c r="G49" s="1786" t="s">
        <v>355</v>
      </c>
      <c r="H49" s="472"/>
    </row>
    <row customHeight="1" ht="22.5">
      <c r="A50" s="852"/>
      <c r="B50" s="498"/>
      <c r="C50" s="488"/>
      <c r="D50" s="436">
        <f>D44+1</f>
        <v>12</v>
      </c>
      <c r="E50" s="524" t="s">
        <v>356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1776B-5423-532E-FC5C-7C694CA23C3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357</v>
      </c>
      <c r="I1" s="2064"/>
      <c r="J1" s="2064"/>
      <c r="K1" s="2064"/>
      <c r="L1" s="2064"/>
      <c r="M1" s="2064"/>
      <c r="N1" s="2064"/>
      <c r="O1" s="2064"/>
      <c r="P1" s="2064"/>
      <c r="Q1" s="2064"/>
      <c r="R1" s="2064"/>
      <c r="T1" s="2064" t="s">
        <v>358</v>
      </c>
      <c r="U1" s="2064"/>
      <c r="V1" s="2064"/>
      <c r="X1" s="2064" t="s">
        <v>359</v>
      </c>
      <c r="Y1" s="2064"/>
      <c r="Z1" s="2064"/>
      <c r="AB1" s="2064" t="s">
        <v>360</v>
      </c>
      <c r="AC1" s="2064"/>
    </row>
    <row customHeight="1" ht="14.25" hidden="1"/>
    <row s="1638" customFormat="1" customHeight="1" ht="6">
      <c r="C3" s="696"/>
      <c r="D3" s="697"/>
      <c r="E3" s="697"/>
      <c r="F3" s="697"/>
      <c r="G3" s="697"/>
      <c r="H3" s="697" t="s">
        <v>361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МУП "Водоканал"</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304</v>
      </c>
      <c r="AF7" s="2049" t="s">
        <v>304</v>
      </c>
      <c r="AG7" s="2049" t="s">
        <v>304</v>
      </c>
      <c r="AH7" s="2049" t="s">
        <v>304</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362</v>
      </c>
      <c r="I8" s="2057" t="s">
        <v>363</v>
      </c>
      <c r="J8" s="2049" t="s">
        <v>364</v>
      </c>
      <c r="K8" s="2049"/>
      <c r="L8" s="2049"/>
      <c r="M8" s="2050"/>
      <c r="N8" s="2049" t="s">
        <v>365</v>
      </c>
      <c r="O8" s="2049"/>
      <c r="P8" s="2049" t="s">
        <v>366</v>
      </c>
      <c r="Q8" s="2049"/>
      <c r="R8" s="2053" t="s">
        <v>367</v>
      </c>
      <c r="S8" s="818"/>
      <c r="T8" s="2051" t="s">
        <v>368</v>
      </c>
      <c r="U8" s="2051" t="s">
        <v>369</v>
      </c>
      <c r="V8" s="2051" t="s">
        <v>370</v>
      </c>
      <c r="W8" s="820"/>
      <c r="X8" s="2051" t="s">
        <v>371</v>
      </c>
      <c r="Y8" s="2051" t="s">
        <v>372</v>
      </c>
      <c r="Z8" s="2051" t="s">
        <v>373</v>
      </c>
      <c r="AA8" s="820"/>
      <c r="AB8" s="2051" t="s">
        <v>374</v>
      </c>
      <c r="AC8" s="2051" t="s">
        <v>367</v>
      </c>
      <c r="AD8" s="820"/>
      <c r="AE8" s="2049"/>
      <c r="AF8" s="2049"/>
      <c r="AG8" s="2049"/>
      <c r="AH8" s="2049"/>
    </row>
    <row customHeight="1" ht="43.5">
      <c r="C9" s="446"/>
      <c r="D9" s="1953"/>
      <c r="E9" s="2049"/>
      <c r="F9" s="2049"/>
      <c r="G9" s="823"/>
      <c r="H9" s="2056"/>
      <c r="I9" s="2058"/>
      <c r="J9" s="421" t="s">
        <v>375</v>
      </c>
      <c r="K9" s="421" t="s">
        <v>376</v>
      </c>
      <c r="L9" s="421" t="s">
        <v>377</v>
      </c>
      <c r="M9" s="427" t="s">
        <v>378</v>
      </c>
      <c r="N9" s="421" t="s">
        <v>379</v>
      </c>
      <c r="O9" s="421" t="s">
        <v>378</v>
      </c>
      <c r="P9" s="421" t="s">
        <v>380</v>
      </c>
      <c r="Q9" s="421" t="s">
        <v>378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382</v>
      </c>
      <c r="AF12" s="2059" t="s">
        <v>383</v>
      </c>
      <c r="AG12" s="2059" t="s">
        <v>384</v>
      </c>
      <c r="AH12" s="2059" t="s">
        <v>385</v>
      </c>
      <c r="AI12" s="443"/>
      <c r="AM12" s="507"/>
      <c r="AP12" s="496" t="s">
        <v>386</v>
      </c>
      <c r="AQ12" s="496" t="s">
        <v>386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AF4B-37E9-EE69-765B-8A9316F0C7C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357</v>
      </c>
      <c r="I1" s="2064"/>
    </row>
    <row s="1660" customFormat="1" customHeight="1" ht="14.25" hidden="1">
      <c r="C2" s="1644"/>
      <c r="D2" s="2068" t="s">
        <v>107</v>
      </c>
      <c r="E2" s="2070"/>
      <c r="F2" s="1650"/>
      <c r="G2" s="1645" t="s">
        <v>107</v>
      </c>
      <c r="H2" s="1648"/>
      <c r="I2" s="1646"/>
      <c r="L2" s="1647"/>
      <c r="M2" s="1647"/>
      <c r="N2" s="1647"/>
      <c r="O2" s="1647" t="s">
        <v>387</v>
      </c>
      <c r="P2" s="1647"/>
      <c r="Q2" s="1647"/>
      <c r="R2" s="1649" t="s">
        <v>386</v>
      </c>
      <c r="S2" s="1649" t="s">
        <v>386</v>
      </c>
      <c r="T2" s="1647"/>
      <c r="U2" s="1647"/>
    </row>
    <row s="1660" customFormat="1" customHeight="1" ht="14.25" hidden="1">
      <c r="C3" s="1644"/>
      <c r="D3" s="2069"/>
      <c r="E3" s="2071"/>
      <c r="F3" s="402"/>
      <c r="G3" s="863"/>
      <c r="H3" s="863" t="s">
        <v>388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361</v>
      </c>
      <c r="I5" s="697"/>
      <c r="J5" s="697"/>
      <c r="L5" s="1639"/>
      <c r="M5" s="1639"/>
      <c r="N5" s="1639"/>
      <c r="O5" s="1639"/>
      <c r="P5" s="1639"/>
      <c r="Q5" s="1639"/>
      <c r="R5" s="1639"/>
      <c r="S5" s="1639"/>
      <c r="T5" s="1639"/>
      <c r="U5" s="1639"/>
    </row>
    <row customHeight="1" ht="27.75">
      <c r="C6" s="1533"/>
      <c r="D6" s="2067" t="s">
        <v>389</v>
      </c>
      <c r="E6" s="2067"/>
      <c r="F6" s="2067"/>
      <c r="G6" s="2067"/>
      <c r="H6" s="2067"/>
      <c r="I6" s="2067"/>
      <c r="J6" s="487"/>
      <c r="K6" s="1640"/>
    </row>
    <row customHeight="1" ht="17.25">
      <c r="C7" s="1533"/>
      <c r="D7" s="2035" t="str">
        <f>IF(org=0,"Не определено",org)</f>
        <v>МУП "Водоканал"</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303</v>
      </c>
      <c r="E10" s="2065"/>
      <c r="F10" s="2065"/>
      <c r="G10" s="2065"/>
      <c r="H10" s="2065"/>
      <c r="I10" s="2065"/>
      <c r="J10" s="2049" t="s">
        <v>304</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390</v>
      </c>
      <c r="I11" s="2010" t="s">
        <v>391</v>
      </c>
      <c r="J11" s="2049"/>
    </row>
    <row customHeight="1" ht="14.25">
      <c r="C12" s="1533"/>
      <c r="D12" s="1953"/>
      <c r="E12" s="2049"/>
      <c r="F12" s="2019"/>
      <c r="G12" s="2020"/>
      <c r="H12" s="2072"/>
      <c r="I12" s="2072"/>
      <c r="J12" s="2049"/>
    </row>
    <row s="1666" customFormat="1" customHeight="1" ht="11.25" hidden="1">
      <c r="C13" s="494"/>
      <c r="D13" s="495" t="s">
        <v>381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392</v>
      </c>
      <c r="K14" s="1632"/>
      <c r="R14" s="496" t="s">
        <v>386</v>
      </c>
      <c r="S14" s="496" t="s">
        <v>386</v>
      </c>
    </row>
    <row customHeight="1" ht="14.25">
      <c r="A15" s="1632"/>
      <c r="C15" s="1533"/>
      <c r="D15" s="2069"/>
      <c r="E15" s="2071"/>
      <c r="F15" s="402"/>
      <c r="G15" s="863"/>
      <c r="H15" s="863" t="s">
        <v>388</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88F4-D206-7204-127A-F4FA193F6B8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393</v>
      </c>
      <c r="F4" s="2073"/>
      <c r="G4" s="2074"/>
      <c r="H4" s="2074"/>
      <c r="I4" s="2075"/>
      <c r="J4" s="487"/>
      <c r="K4" s="449"/>
      <c r="L4" s="449"/>
    </row>
    <row s="1660" customFormat="1" customHeight="1" ht="17.25">
      <c r="A5" s="754"/>
      <c r="D5" s="816"/>
      <c r="E5" s="2061" t="str">
        <f>IF(org=0,"Не определено",org)</f>
        <v>МУП "Водоканал"</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303</v>
      </c>
      <c r="F7" s="2043"/>
      <c r="G7" s="2044"/>
      <c r="H7" s="2044"/>
      <c r="I7" s="2044"/>
      <c r="J7" s="2044"/>
      <c r="K7" s="2044"/>
      <c r="L7" s="2049" t="s">
        <v>304</v>
      </c>
    </row>
    <row customHeight="1" ht="45">
      <c r="D8" s="446"/>
      <c r="E8" s="469" t="s">
        <v>86</v>
      </c>
      <c r="F8" s="817"/>
      <c r="G8" s="461" t="s">
        <v>84</v>
      </c>
      <c r="H8" s="461" t="s">
        <v>85</v>
      </c>
      <c r="I8" s="411" t="s">
        <v>83</v>
      </c>
      <c r="J8" s="411" t="s">
        <v>394</v>
      </c>
      <c r="K8" s="411" t="s">
        <v>395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60</v>
      </c>
      <c r="K12" s="1159" t="s">
        <v>24</v>
      </c>
      <c r="L12" s="2076"/>
      <c r="M12" s="507"/>
      <c r="N12" s="507"/>
      <c r="O12" s="507"/>
      <c r="P12" s="512" t="s">
        <v>397</v>
      </c>
      <c r="Q12" s="512" t="s">
        <v>398</v>
      </c>
      <c r="R12" s="513" t="s">
        <v>399</v>
      </c>
      <c r="S12" s="507" t="s">
        <v>400</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1AF7-39F8-E9DC-6E3B-545A7EA8E7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408</v>
      </c>
      <c r="M6" s="533"/>
      <c r="P6" s="2093">
        <v>1</v>
      </c>
      <c r="Q6" s="1322"/>
      <c r="R6" s="344"/>
      <c r="S6" s="1326">
        <f>$I6</f>
      </c>
      <c r="T6" s="266" t="s">
        <v>409</v>
      </c>
      <c r="U6" s="280"/>
      <c r="V6" s="2077"/>
      <c r="W6" s="2078"/>
      <c r="X6" s="2078"/>
      <c r="Y6" s="2078"/>
      <c r="Z6" s="2078"/>
      <c r="AA6" s="2078"/>
      <c r="AB6" s="2078"/>
      <c r="AC6" s="2079"/>
      <c r="AD6" s="2077"/>
      <c r="AE6" s="2078"/>
      <c r="AF6" s="2078"/>
      <c r="AG6" s="2078"/>
      <c r="AH6" s="2078"/>
      <c r="AI6" s="2078"/>
      <c r="AJ6" s="2078"/>
      <c r="AK6" s="2078"/>
      <c r="AL6" s="2079"/>
      <c r="AM6" s="1273" t="s">
        <v>410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26">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26">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415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60</v>
      </c>
      <c r="AJ17" s="2087"/>
      <c r="AK17" s="2086" t="s">
        <v>60</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09"/>
      <c r="Y39" s="2109"/>
      <c r="Z39" s="2109"/>
      <c r="AA39" s="2109"/>
      <c r="AB39" s="2110"/>
      <c r="AC39" s="2111" t="s">
        <v>433</v>
      </c>
      <c r="AD39" s="2108" t="s">
        <v>432</v>
      </c>
      <c r="AE39" s="2109"/>
      <c r="AF39" s="2109"/>
      <c r="AG39" s="2109"/>
      <c r="AH39" s="2109"/>
      <c r="AI39" s="2109"/>
      <c r="AJ39" s="2110"/>
      <c r="AK39" s="2111" t="s">
        <v>434</v>
      </c>
      <c r="AL39" s="2114" t="s">
        <v>435</v>
      </c>
      <c r="AM39" s="1953"/>
    </row>
    <row customHeight="1" ht="33.75">
      <c r="Q40" s="368"/>
      <c r="R40" s="368"/>
      <c r="S40" s="2107"/>
      <c r="T40" s="2044"/>
      <c r="U40" s="1026"/>
      <c r="V40" s="2117" t="s">
        <v>436</v>
      </c>
      <c r="W40" s="2552" t="s">
        <v>437</v>
      </c>
      <c r="X40" s="2100" t="s">
        <v>438</v>
      </c>
      <c r="Y40" s="2102"/>
      <c r="Z40" s="2100" t="s">
        <v>439</v>
      </c>
      <c r="AA40" s="2101"/>
      <c r="AB40" s="2102"/>
      <c r="AC40" s="2112"/>
      <c r="AD40" s="2117" t="s">
        <v>436</v>
      </c>
      <c r="AE40" s="2098" t="s">
        <v>437</v>
      </c>
      <c r="AF40" s="2100" t="s">
        <v>438</v>
      </c>
      <c r="AG40" s="2102"/>
      <c r="AH40" s="2100" t="s">
        <v>439</v>
      </c>
      <c r="AI40" s="2101"/>
      <c r="AJ40" s="2102"/>
      <c r="AK40" s="2112"/>
      <c r="AL40" s="2115"/>
      <c r="AM40" s="1953"/>
    </row>
    <row customHeight="1" ht="33.7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Q41" s="368"/>
      <c r="R41" s="368"/>
      <c r="S41" s="2107"/>
      <c r="T41" s="2044"/>
      <c r="U41" s="282"/>
      <c r="V41" s="2118"/>
      <c r="W41" s="2099"/>
      <c r="X41" s="1224" t="s">
        <v>447</v>
      </c>
      <c r="Y41" s="1224" t="s">
        <v>448</v>
      </c>
      <c r="Z41" s="1223" t="s">
        <v>449</v>
      </c>
      <c r="AA41" s="2103" t="s">
        <v>450</v>
      </c>
      <c r="AB41" s="2104"/>
      <c r="AC41" s="2113"/>
      <c r="AD41" s="2118"/>
      <c r="AE41" s="2099"/>
      <c r="AF41" s="1224" t="s">
        <v>447</v>
      </c>
      <c r="AG41" s="1224" t="s">
        <v>448</v>
      </c>
      <c r="AH41" s="1330" t="s">
        <v>449</v>
      </c>
      <c r="AI41" s="2103" t="s">
        <v>450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408</v>
      </c>
      <c r="P47" s="2093">
        <v>1</v>
      </c>
      <c r="Q47" s="1222"/>
      <c r="R47" s="344"/>
      <c r="S47" s="1228" t="str">
        <f>$I47</f>
        <v>....1</v>
      </c>
      <c r="T47" s="266" t="s">
        <v>409</v>
      </c>
      <c r="U47" s="280"/>
      <c r="V47" s="2077"/>
      <c r="W47" s="2078"/>
      <c r="X47" s="2078"/>
      <c r="Y47" s="2078"/>
      <c r="Z47" s="2078"/>
      <c r="AA47" s="2078"/>
      <c r="AB47" s="2078"/>
      <c r="AC47" s="2079"/>
      <c r="AD47" s="2077"/>
      <c r="AE47" s="2078"/>
      <c r="AF47" s="2078"/>
      <c r="AG47" s="2078"/>
      <c r="AH47" s="2078"/>
      <c r="AI47" s="2078"/>
      <c r="AJ47" s="2078"/>
      <c r="AK47" s="2078"/>
      <c r="AL47" s="2079"/>
      <c r="AM47" s="1273" t="s">
        <v>410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411</v>
      </c>
      <c r="P48" s="2093"/>
      <c r="Q48" s="2093">
        <v>1</v>
      </c>
      <c r="R48" s="345"/>
      <c r="S48" s="1228" t="str">
        <f>$J48</f>
        <v>....1.1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414</v>
      </c>
      <c r="P49" s="2093"/>
      <c r="Q49" s="2093"/>
      <c r="R49" s="345">
        <v>1</v>
      </c>
      <c r="S49" s="1228"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415</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418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2BAEC-D34A-8D19-C297-DE3D49A7A7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408</v>
      </c>
      <c r="M6" s="533"/>
      <c r="P6" s="2093">
        <v>1</v>
      </c>
      <c r="Q6" s="1348"/>
      <c r="R6" s="344"/>
      <c r="S6" s="1353">
        <f>$I6</f>
      </c>
      <c r="T6" s="266" t="s">
        <v>409</v>
      </c>
      <c r="U6" s="280"/>
      <c r="V6" s="2077"/>
      <c r="W6" s="2078"/>
      <c r="X6" s="2078"/>
      <c r="Y6" s="2078"/>
      <c r="Z6" s="2078"/>
      <c r="AA6" s="2078"/>
      <c r="AB6" s="2078"/>
      <c r="AC6" s="2079"/>
      <c r="AD6" s="2077"/>
      <c r="AE6" s="2078"/>
      <c r="AF6" s="2078"/>
      <c r="AG6" s="2078"/>
      <c r="AH6" s="2078"/>
      <c r="AI6" s="2078"/>
      <c r="AJ6" s="2078"/>
      <c r="AK6" s="2078"/>
      <c r="AL6" s="2079"/>
      <c r="AM6" s="1273" t="s">
        <v>410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53">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415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09"/>
      <c r="Y39" s="2109"/>
      <c r="Z39" s="2109"/>
      <c r="AA39" s="2109"/>
      <c r="AB39" s="2110"/>
      <c r="AC39" s="2111" t="s">
        <v>433</v>
      </c>
      <c r="AD39" s="2108" t="s">
        <v>432</v>
      </c>
      <c r="AE39" s="2109"/>
      <c r="AF39" s="2109"/>
      <c r="AG39" s="2109"/>
      <c r="AH39" s="2109"/>
      <c r="AI39" s="2109"/>
      <c r="AJ39" s="2110"/>
      <c r="AK39" s="2111" t="s">
        <v>434</v>
      </c>
      <c r="AL39" s="2114" t="s">
        <v>435</v>
      </c>
      <c r="AM39" s="1953"/>
    </row>
    <row customHeight="1" ht="33.75">
      <c r="Q40" s="368"/>
      <c r="R40" s="368"/>
      <c r="S40" s="2107"/>
      <c r="T40" s="2044"/>
      <c r="U40" s="1026"/>
      <c r="V40" s="2117" t="s">
        <v>436</v>
      </c>
      <c r="W40" s="2098" t="s">
        <v>437</v>
      </c>
      <c r="X40" s="2100" t="s">
        <v>438</v>
      </c>
      <c r="Y40" s="2102"/>
      <c r="Z40" s="2100" t="s">
        <v>451</v>
      </c>
      <c r="AA40" s="2101"/>
      <c r="AB40" s="2102"/>
      <c r="AC40" s="2112"/>
      <c r="AD40" s="2117" t="s">
        <v>436</v>
      </c>
      <c r="AE40" s="2098" t="s">
        <v>437</v>
      </c>
      <c r="AF40" s="2100" t="s">
        <v>438</v>
      </c>
      <c r="AG40" s="2102"/>
      <c r="AH40" s="2100" t="s">
        <v>439</v>
      </c>
      <c r="AI40" s="2101"/>
      <c r="AJ40" s="2102"/>
      <c r="AK40" s="2112"/>
      <c r="AL40" s="2115"/>
      <c r="AM40" s="1953"/>
    </row>
    <row customHeight="1" ht="33.7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Q41" s="368"/>
      <c r="R41" s="368"/>
      <c r="S41" s="2107"/>
      <c r="T41" s="2044"/>
      <c r="U41" s="282"/>
      <c r="V41" s="2118"/>
      <c r="W41" s="2099"/>
      <c r="X41" s="1224" t="s">
        <v>447</v>
      </c>
      <c r="Y41" s="1224" t="s">
        <v>448</v>
      </c>
      <c r="Z41" s="1355" t="s">
        <v>449</v>
      </c>
      <c r="AA41" s="2103" t="s">
        <v>450</v>
      </c>
      <c r="AB41" s="2104"/>
      <c r="AC41" s="2113"/>
      <c r="AD41" s="2118"/>
      <c r="AE41" s="2099"/>
      <c r="AF41" s="1224" t="s">
        <v>447</v>
      </c>
      <c r="AG41" s="1224" t="s">
        <v>448</v>
      </c>
      <c r="AH41" s="1355" t="s">
        <v>449</v>
      </c>
      <c r="AI41" s="2103" t="s">
        <v>450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408</v>
      </c>
      <c r="P47" s="2093">
        <v>1</v>
      </c>
      <c r="Q47" s="1348"/>
      <c r="R47" s="344"/>
      <c r="S47" s="1353" t="str">
        <f>$I47</f>
        <v>....1</v>
      </c>
      <c r="T47" s="266" t="s">
        <v>409</v>
      </c>
      <c r="U47" s="280"/>
      <c r="V47" s="2077"/>
      <c r="W47" s="2078"/>
      <c r="X47" s="2078"/>
      <c r="Y47" s="2078"/>
      <c r="Z47" s="2078"/>
      <c r="AA47" s="2078"/>
      <c r="AB47" s="2078"/>
      <c r="AC47" s="2079"/>
      <c r="AD47" s="2077"/>
      <c r="AE47" s="2078"/>
      <c r="AF47" s="2078"/>
      <c r="AG47" s="2078"/>
      <c r="AH47" s="2078"/>
      <c r="AI47" s="2078"/>
      <c r="AJ47" s="2078"/>
      <c r="AK47" s="2078"/>
      <c r="AL47" s="2079"/>
      <c r="AM47" s="1273" t="s">
        <v>410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411</v>
      </c>
      <c r="P48" s="2093"/>
      <c r="Q48" s="2093">
        <v>1</v>
      </c>
      <c r="R48" s="345"/>
      <c r="S48" s="1353" t="str">
        <f>$J48</f>
        <v>....1.1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414</v>
      </c>
      <c r="P49" s="2093"/>
      <c r="Q49" s="2093"/>
      <c r="R49" s="345">
        <v>1</v>
      </c>
      <c r="S49" s="1353" t="str">
        <f>$K49</f>
        <v>....1.1.1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415</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418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5E2BD-0CEC-1F4D-A0D1-CBC319DEFEB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408</v>
      </c>
      <c r="M6" s="533"/>
      <c r="P6" s="2093">
        <v>1</v>
      </c>
      <c r="Q6" s="1348"/>
      <c r="R6" s="344"/>
      <c r="S6" s="1353">
        <f>$I6</f>
      </c>
      <c r="T6" s="266" t="s">
        <v>409</v>
      </c>
      <c r="U6" s="280"/>
      <c r="V6" s="2077"/>
      <c r="W6" s="2078"/>
      <c r="X6" s="2078"/>
      <c r="Y6" s="2078"/>
      <c r="Z6" s="2078"/>
      <c r="AA6" s="2078"/>
      <c r="AB6" s="2078"/>
      <c r="AC6" s="2079"/>
      <c r="AD6" s="2077"/>
      <c r="AE6" s="2078"/>
      <c r="AF6" s="2078"/>
      <c r="AG6" s="2078"/>
      <c r="AH6" s="2078"/>
      <c r="AI6" s="2078"/>
      <c r="AJ6" s="2078"/>
      <c r="AK6" s="2078"/>
      <c r="AL6" s="2079"/>
      <c r="AM6" s="1273" t="s">
        <v>410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53">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53">
        <f>$K8</f>
      </c>
      <c r="T8" s="1364"/>
      <c r="U8" s="280"/>
      <c r="V8" s="312"/>
      <c r="W8" s="746"/>
      <c r="X8" s="312"/>
      <c r="Y8" s="381"/>
      <c r="Z8" s="2094"/>
      <c r="AA8" s="1963" t="s">
        <v>60</v>
      </c>
      <c r="AB8" s="2094"/>
      <c r="AC8" s="1963" t="s">
        <v>60</v>
      </c>
      <c r="AD8" s="312"/>
      <c r="AE8" s="746"/>
      <c r="AF8" s="312"/>
      <c r="AG8" s="381"/>
      <c r="AH8" s="2094"/>
      <c r="AI8" s="1963" t="s">
        <v>60</v>
      </c>
      <c r="AJ8" s="2094"/>
      <c r="AK8" s="1963" t="s">
        <v>60</v>
      </c>
      <c r="AL8" s="312"/>
      <c r="AM8" s="2119" t="s">
        <v>415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28"/>
      <c r="Y39" s="2128"/>
      <c r="Z39" s="2109"/>
      <c r="AA39" s="2109"/>
      <c r="AB39" s="2110"/>
      <c r="AC39" s="2111" t="s">
        <v>433</v>
      </c>
      <c r="AD39" s="2108" t="s">
        <v>432</v>
      </c>
      <c r="AE39" s="2109"/>
      <c r="AF39" s="2128"/>
      <c r="AG39" s="2128"/>
      <c r="AH39" s="2109"/>
      <c r="AI39" s="2109"/>
      <c r="AJ39" s="2110"/>
      <c r="AK39" s="2111" t="s">
        <v>434</v>
      </c>
      <c r="AL39" s="2114" t="s">
        <v>435</v>
      </c>
      <c r="AM39" s="1953"/>
    </row>
    <row customHeight="1" ht="23.25">
      <c r="Q40" s="368"/>
      <c r="R40" s="368"/>
      <c r="S40" s="2107"/>
      <c r="T40" s="2044"/>
      <c r="U40" s="1026"/>
      <c r="V40" s="2124" t="s">
        <v>436</v>
      </c>
      <c r="W40" s="2126" t="s">
        <v>437</v>
      </c>
      <c r="X40" s="1393" t="s">
        <v>438</v>
      </c>
      <c r="Y40" s="1393"/>
      <c r="Z40" s="2101" t="s">
        <v>439</v>
      </c>
      <c r="AA40" s="2101"/>
      <c r="AB40" s="2102"/>
      <c r="AC40" s="2112"/>
      <c r="AD40" s="2124" t="s">
        <v>436</v>
      </c>
      <c r="AE40" s="2126" t="s">
        <v>437</v>
      </c>
      <c r="AF40" s="1393" t="s">
        <v>438</v>
      </c>
      <c r="AG40" s="1393"/>
      <c r="AH40" s="2101" t="s">
        <v>439</v>
      </c>
      <c r="AI40" s="2101"/>
      <c r="AJ40" s="2102"/>
      <c r="AK40" s="2112"/>
      <c r="AL40" s="2115"/>
      <c r="AM40" s="1953"/>
    </row>
    <row s="1282" customFormat="1" customHeight="1" ht="23.2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M41" s="1379"/>
      <c r="N41" s="1379"/>
      <c r="O41" s="1379"/>
      <c r="P41" s="1345"/>
      <c r="Q41" s="368"/>
      <c r="R41" s="368"/>
      <c r="S41" s="2107"/>
      <c r="T41" s="2044"/>
      <c r="U41" s="282"/>
      <c r="V41" s="2125"/>
      <c r="W41" s="2127"/>
      <c r="X41" s="1390" t="s">
        <v>447</v>
      </c>
      <c r="Y41" s="1390" t="s">
        <v>448</v>
      </c>
      <c r="Z41" s="1351" t="s">
        <v>449</v>
      </c>
      <c r="AA41" s="2103" t="s">
        <v>450</v>
      </c>
      <c r="AB41" s="2104"/>
      <c r="AC41" s="2113"/>
      <c r="AD41" s="2125"/>
      <c r="AE41" s="2127"/>
      <c r="AF41" s="1390" t="s">
        <v>447</v>
      </c>
      <c r="AG41" s="1390" t="s">
        <v>448</v>
      </c>
      <c r="AH41" s="1351" t="s">
        <v>449</v>
      </c>
      <c r="AI41" s="2103" t="s">
        <v>450</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408</v>
      </c>
      <c r="P47" s="2093">
        <v>1</v>
      </c>
      <c r="Q47" s="1348"/>
      <c r="R47" s="344"/>
      <c r="S47" s="1353" t="str">
        <f>$I47</f>
        <v>....1</v>
      </c>
      <c r="T47" s="266" t="s">
        <v>409</v>
      </c>
      <c r="U47" s="280"/>
      <c r="V47" s="2077"/>
      <c r="W47" s="2078"/>
      <c r="X47" s="2078"/>
      <c r="Y47" s="2078"/>
      <c r="Z47" s="2078"/>
      <c r="AA47" s="2078"/>
      <c r="AB47" s="2078"/>
      <c r="AC47" s="2079"/>
      <c r="AD47" s="2077"/>
      <c r="AE47" s="2078"/>
      <c r="AF47" s="2078"/>
      <c r="AG47" s="2078"/>
      <c r="AH47" s="2078"/>
      <c r="AI47" s="2078"/>
      <c r="AJ47" s="2078"/>
      <c r="AK47" s="2078"/>
      <c r="AL47" s="2079"/>
      <c r="AM47" s="1273" t="s">
        <v>410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411</v>
      </c>
      <c r="P48" s="2093"/>
      <c r="Q48" s="2093">
        <v>1</v>
      </c>
      <c r="R48" s="345"/>
      <c r="S48" s="1353" t="str">
        <f>$J48</f>
        <v>....1.1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414</v>
      </c>
      <c r="P49" s="2093"/>
      <c r="Q49" s="2093"/>
      <c r="R49" s="345">
        <v>1</v>
      </c>
      <c r="S49" s="1353" t="str">
        <f>$K49</f>
        <v>....1.1.1</v>
      </c>
      <c r="T49" s="1364"/>
      <c r="U49" s="280"/>
      <c r="V49" s="312"/>
      <c r="W49" s="746"/>
      <c r="X49" s="312"/>
      <c r="Y49" s="381"/>
      <c r="Z49" s="2094"/>
      <c r="AA49" s="1963" t="s">
        <v>60</v>
      </c>
      <c r="AB49" s="2094"/>
      <c r="AC49" s="1963" t="s">
        <v>60</v>
      </c>
      <c r="AD49" s="312"/>
      <c r="AE49" s="746"/>
      <c r="AF49" s="312"/>
      <c r="AG49" s="381"/>
      <c r="AH49" s="2094"/>
      <c r="AI49" s="1963" t="s">
        <v>60</v>
      </c>
      <c r="AJ49" s="2096"/>
      <c r="AK49" s="1963" t="s">
        <v>60</v>
      </c>
      <c r="AL49" s="1365"/>
      <c r="AM49" s="2119" t="s">
        <v>415</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418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0145-7B5D-64FB-764F-00FEE626EB8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53">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415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09"/>
      <c r="Y39" s="2109"/>
      <c r="Z39" s="2109"/>
      <c r="AA39" s="2109"/>
      <c r="AB39" s="2110"/>
      <c r="AC39" s="2111" t="s">
        <v>433</v>
      </c>
      <c r="AD39" s="2108" t="s">
        <v>432</v>
      </c>
      <c r="AE39" s="2109"/>
      <c r="AF39" s="2109"/>
      <c r="AG39" s="2109"/>
      <c r="AH39" s="2109"/>
      <c r="AI39" s="2109"/>
      <c r="AJ39" s="2110"/>
      <c r="AK39" s="2111" t="s">
        <v>434</v>
      </c>
      <c r="AL39" s="2114" t="s">
        <v>435</v>
      </c>
      <c r="AM39" s="1953"/>
    </row>
    <row customHeight="1" ht="33.75">
      <c r="Q40" s="368"/>
      <c r="R40" s="368"/>
      <c r="S40" s="2107"/>
      <c r="T40" s="2044"/>
      <c r="U40" s="1026"/>
      <c r="V40" s="2117" t="s">
        <v>436</v>
      </c>
      <c r="W40" s="2098"/>
      <c r="X40" s="2100" t="s">
        <v>438</v>
      </c>
      <c r="Y40" s="2102"/>
      <c r="Z40" s="2100" t="s">
        <v>439</v>
      </c>
      <c r="AA40" s="2101"/>
      <c r="AB40" s="2102"/>
      <c r="AC40" s="2112"/>
      <c r="AD40" s="2117" t="s">
        <v>436</v>
      </c>
      <c r="AE40" s="2098"/>
      <c r="AF40" s="2100" t="s">
        <v>438</v>
      </c>
      <c r="AG40" s="2102"/>
      <c r="AH40" s="2100" t="s">
        <v>439</v>
      </c>
      <c r="AI40" s="2101"/>
      <c r="AJ40" s="2102"/>
      <c r="AK40" s="2112"/>
      <c r="AL40" s="2115"/>
      <c r="AM40" s="1953"/>
    </row>
    <row customHeight="1" ht="33.7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Q41" s="368"/>
      <c r="R41" s="368"/>
      <c r="S41" s="2107"/>
      <c r="T41" s="2044"/>
      <c r="U41" s="282"/>
      <c r="V41" s="2118"/>
      <c r="W41" s="2099"/>
      <c r="X41" s="1224" t="s">
        <v>447</v>
      </c>
      <c r="Y41" s="1224" t="s">
        <v>448</v>
      </c>
      <c r="Z41" s="1355" t="s">
        <v>449</v>
      </c>
      <c r="AA41" s="2103" t="s">
        <v>450</v>
      </c>
      <c r="AB41" s="2104"/>
      <c r="AC41" s="2113"/>
      <c r="AD41" s="2118"/>
      <c r="AE41" s="2099"/>
      <c r="AF41" s="1224" t="s">
        <v>447</v>
      </c>
      <c r="AG41" s="1224" t="s">
        <v>448</v>
      </c>
      <c r="AH41" s="1355" t="s">
        <v>449</v>
      </c>
      <c r="AI41" s="2103" t="s">
        <v>450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408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411</v>
      </c>
      <c r="P48" s="2093"/>
      <c r="Q48" s="2093">
        <v>1</v>
      </c>
      <c r="R48" s="345"/>
      <c r="S48" s="1353" t="str">
        <f>$J48</f>
        <v>....1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414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452</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D95C-524E-1E46-5D34-D6443164D0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53">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415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09"/>
      <c r="Y39" s="2109"/>
      <c r="Z39" s="2109"/>
      <c r="AA39" s="2109"/>
      <c r="AB39" s="2110"/>
      <c r="AC39" s="2111" t="s">
        <v>433</v>
      </c>
      <c r="AD39" s="2108" t="s">
        <v>432</v>
      </c>
      <c r="AE39" s="2109"/>
      <c r="AF39" s="2109"/>
      <c r="AG39" s="2109"/>
      <c r="AH39" s="2109"/>
      <c r="AI39" s="2109"/>
      <c r="AJ39" s="2110"/>
      <c r="AK39" s="2111" t="s">
        <v>434</v>
      </c>
      <c r="AL39" s="2114" t="s">
        <v>435</v>
      </c>
      <c r="AM39" s="1953"/>
    </row>
    <row customHeight="1" ht="33.75">
      <c r="Q40" s="368"/>
      <c r="R40" s="368"/>
      <c r="S40" s="2107"/>
      <c r="T40" s="2044"/>
      <c r="U40" s="1026"/>
      <c r="V40" s="2117" t="s">
        <v>436</v>
      </c>
      <c r="W40" s="2098"/>
      <c r="X40" s="2100" t="s">
        <v>438</v>
      </c>
      <c r="Y40" s="2102"/>
      <c r="Z40" s="2100" t="s">
        <v>439</v>
      </c>
      <c r="AA40" s="2101"/>
      <c r="AB40" s="2102"/>
      <c r="AC40" s="2112"/>
      <c r="AD40" s="2117" t="s">
        <v>436</v>
      </c>
      <c r="AE40" s="2098"/>
      <c r="AF40" s="2100" t="s">
        <v>438</v>
      </c>
      <c r="AG40" s="2102"/>
      <c r="AH40" s="2100" t="s">
        <v>439</v>
      </c>
      <c r="AI40" s="2101"/>
      <c r="AJ40" s="2102"/>
      <c r="AK40" s="2112"/>
      <c r="AL40" s="2115"/>
      <c r="AM40" s="1953"/>
    </row>
    <row customHeight="1" ht="33.7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Q41" s="368"/>
      <c r="R41" s="368"/>
      <c r="S41" s="2107"/>
      <c r="T41" s="2044"/>
      <c r="U41" s="282"/>
      <c r="V41" s="2118"/>
      <c r="W41" s="2099"/>
      <c r="X41" s="1224" t="s">
        <v>447</v>
      </c>
      <c r="Y41" s="1224" t="s">
        <v>448</v>
      </c>
      <c r="Z41" s="1355" t="s">
        <v>449</v>
      </c>
      <c r="AA41" s="2103" t="s">
        <v>450</v>
      </c>
      <c r="AB41" s="2104"/>
      <c r="AC41" s="2113"/>
      <c r="AD41" s="2118"/>
      <c r="AE41" s="2099"/>
      <c r="AF41" s="1224" t="s">
        <v>447</v>
      </c>
      <c r="AG41" s="1224" t="s">
        <v>448</v>
      </c>
      <c r="AH41" s="1355" t="s">
        <v>449</v>
      </c>
      <c r="AI41" s="2103" t="s">
        <v>450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408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411</v>
      </c>
      <c r="P48" s="2093"/>
      <c r="Q48" s="2093">
        <v>1</v>
      </c>
      <c r="R48" s="345"/>
      <c r="S48" s="1353" t="str">
        <f>$J48</f>
        <v>....1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414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452</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4234-2B2B-71BC-9DFC-811E2E9723C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411</v>
      </c>
      <c r="M7" s="533"/>
      <c r="N7" s="1383"/>
      <c r="P7" s="2093"/>
      <c r="Q7" s="2093">
        <v>1</v>
      </c>
      <c r="R7" s="345"/>
      <c r="S7" s="1353">
        <f>$J7</f>
      </c>
      <c r="T7" s="267" t="s">
        <v>412</v>
      </c>
      <c r="U7" s="280"/>
      <c r="V7" s="2077"/>
      <c r="W7" s="2078"/>
      <c r="X7" s="2078"/>
      <c r="Y7" s="2078"/>
      <c r="Z7" s="2078"/>
      <c r="AA7" s="2078"/>
      <c r="AB7" s="2078"/>
      <c r="AC7" s="2079"/>
      <c r="AD7" s="2077"/>
      <c r="AE7" s="2078"/>
      <c r="AF7" s="2078"/>
      <c r="AG7" s="2078"/>
      <c r="AH7" s="2078"/>
      <c r="AI7" s="2078"/>
      <c r="AJ7" s="2078"/>
      <c r="AK7" s="2078"/>
      <c r="AL7" s="2079"/>
      <c r="AM7" s="1273" t="s">
        <v>413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414</v>
      </c>
      <c r="M8" s="533"/>
      <c r="N8" s="1383"/>
      <c r="O8" s="1383"/>
      <c r="P8" s="2093"/>
      <c r="Q8" s="2093"/>
      <c r="R8" s="345">
        <v>1</v>
      </c>
      <c r="S8" s="1353">
        <f>$K8</f>
      </c>
      <c r="T8" s="1364"/>
      <c r="U8" s="280"/>
      <c r="V8" s="746"/>
      <c r="W8" s="312"/>
      <c r="X8" s="746"/>
      <c r="Y8" s="1272"/>
      <c r="Z8" s="2094"/>
      <c r="AA8" s="1963" t="s">
        <v>60</v>
      </c>
      <c r="AB8" s="2094"/>
      <c r="AC8" s="1963" t="s">
        <v>60</v>
      </c>
      <c r="AD8" s="746"/>
      <c r="AE8" s="312"/>
      <c r="AF8" s="746"/>
      <c r="AG8" s="1272"/>
      <c r="AH8" s="2094"/>
      <c r="AI8" s="1963" t="s">
        <v>60</v>
      </c>
      <c r="AJ8" s="2094"/>
      <c r="AK8" s="1963" t="s">
        <v>60</v>
      </c>
      <c r="AL8" s="312"/>
      <c r="AM8" s="2119" t="s">
        <v>415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419</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215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216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60</v>
      </c>
      <c r="AJ17" s="2087"/>
      <c r="AK17" s="2086" t="s">
        <v>60</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420</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421</v>
      </c>
      <c r="P22" s="1379"/>
      <c r="Q22" s="1388"/>
      <c r="R22" s="1388"/>
      <c r="S22" s="724"/>
      <c r="T22" s="1155" t="s">
        <v>422</v>
      </c>
      <c r="AA22" s="166" t="s">
        <v>423</v>
      </c>
      <c r="AC22" s="166" t="s">
        <v>424</v>
      </c>
      <c r="AD22" s="1155" t="s">
        <v>422</v>
      </c>
      <c r="AI22" s="166" t="s">
        <v>425</v>
      </c>
      <c r="AK22" s="166" t="s">
        <v>424</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МУП "Водоканал"</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КТР Волгоградской области</v>
      </c>
      <c r="W29" s="2082"/>
      <c r="X29" s="2082"/>
      <c r="Y29" s="2082"/>
      <c r="Z29" s="2082"/>
      <c r="AA29" s="2082"/>
      <c r="AB29" s="2082"/>
      <c r="AC29" s="314"/>
      <c r="AD29" s="2082" t="str">
        <f>IF(TITLE_NAME_OR_PR_CHANGE="",IF(TITLE_NAME_OR_PR="","",TITLE_NAME_OR_PR),TITLE_NAME_OR_PR_CHANGE)</f>
        <v>КТР Волгоградской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426</v>
      </c>
      <c r="T30" s="2080"/>
      <c r="U30" s="1389"/>
      <c r="V30" s="2081" t="str">
        <f>IF(TITLE_DATE_PR_CHANGE="",IF(TITLE_DATE_PR="","",TITLE_DATE_PR),TITLE_DATE_PR_CHANGE)</f>
        <v>45274.4790625</v>
      </c>
      <c r="W30" s="2081"/>
      <c r="X30" s="2081"/>
      <c r="Y30" s="2081"/>
      <c r="Z30" s="2081"/>
      <c r="AA30" s="2081"/>
      <c r="AB30" s="2081"/>
      <c r="AC30" s="314"/>
      <c r="AD30" s="2081" t="str">
        <f>IF(TITLE_DATE_PR_CHANGE="",IF(TITLE_DATE_PR="","",TITLE_DATE_PR),TITLE_DATE_PR_CHANGE)</f>
        <v>45274.4790625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427</v>
      </c>
      <c r="T31" s="2080"/>
      <c r="U31" s="1389"/>
      <c r="V31" s="2082" t="str">
        <f>IF(TITLE_NUMBER_PR_CHANGE="",IF(TITLE_NUMBER_PR="","",TITLE_NUMBER_PR),TITLE_NUMBER_PR_CHANGE)</f>
        <v>50/74</v>
      </c>
      <c r="W31" s="2082"/>
      <c r="X31" s="2082"/>
      <c r="Y31" s="2082"/>
      <c r="Z31" s="2082"/>
      <c r="AA31" s="2082"/>
      <c r="AB31" s="2082"/>
      <c r="AC31" s="314"/>
      <c r="AD31" s="2082" t="str">
        <f>IF(TITLE_NUMBER_PR_CHANGE="",IF(TITLE_NUMBER_PR="","",TITLE_NUMBER_PR),TITLE_NUMBER_PR_CHANGE)</f>
        <v>50/74</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http://publication.pravo.gov.ru/document/3401202312190069?index=1</v>
      </c>
      <c r="W32" s="2082"/>
      <c r="X32" s="2082"/>
      <c r="Y32" s="2082"/>
      <c r="Z32" s="2082"/>
      <c r="AA32" s="2082"/>
      <c r="AB32" s="2082"/>
      <c r="AC32" s="314"/>
      <c r="AD32" s="2082" t="str">
        <f>IF(TITLE_IST_PUB_CHANGE="",IF(TITLE_IST_PUB="","",TITLE_IST_PUB),TITLE_IST_PUB_CHANGE)</f>
        <v>http://publication.pravo.gov.ru/document/3401202312190069?index=1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428</v>
      </c>
      <c r="T34" s="2080"/>
      <c r="U34" s="1389"/>
      <c r="V34" s="2081" t="str">
        <f>IF(TITLE_DATE_PR_CHANGE="",IF(TITLE_DATE_PR="","",TITLE_DATE_PR),TITLE_DATE_PR_CHANGE)</f>
        <v>45274.4790625</v>
      </c>
      <c r="W34" s="2081"/>
      <c r="X34" s="2081"/>
      <c r="Y34" s="2081"/>
      <c r="Z34" s="2081"/>
      <c r="AA34" s="2081"/>
      <c r="AB34" s="2081"/>
      <c r="AC34" s="314"/>
      <c r="AD34" s="2081" t="str">
        <f>IF(TITLE_DATE_PR_CHANGE="",IF(TITLE_DATE_PR="","",TITLE_DATE_PR),TITLE_DATE_PR_CHANGE)</f>
        <v>45274.4790625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429</v>
      </c>
      <c r="T35" s="2080"/>
      <c r="U35" s="1389"/>
      <c r="V35" s="2082" t="str">
        <f>IF(TITLE_NUMBER_PR_CHANGE="",IF(TITLE_NUMBER_PR="","",TITLE_NUMBER_PR),TITLE_NUMBER_PR_CHANGE)</f>
        <v>50/74</v>
      </c>
      <c r="W35" s="2082"/>
      <c r="X35" s="2082"/>
      <c r="Y35" s="2082"/>
      <c r="Z35" s="2082"/>
      <c r="AA35" s="2082"/>
      <c r="AB35" s="2082"/>
      <c r="AC35" s="314"/>
      <c r="AD35" s="2082" t="str">
        <f>IF(TITLE_NUMBER_PR_CHANGE="",IF(TITLE_NUMBER_PR="","",TITLE_NUMBER_PR),TITLE_NUMBER_PR_CHANGE)</f>
        <v>50/74</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430</v>
      </c>
      <c r="AD36" s="314"/>
      <c r="AE36" s="314"/>
      <c r="AF36" s="314"/>
      <c r="AG36" s="314"/>
      <c r="AH36" s="314"/>
      <c r="AI36" s="314"/>
      <c r="AJ36" s="314"/>
      <c r="AK36" s="259" t="s">
        <v>430</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304</v>
      </c>
    </row>
    <row customHeight="1" ht="14.25">
      <c r="Q39" s="368"/>
      <c r="R39" s="368"/>
      <c r="S39" s="2107" t="s">
        <v>86</v>
      </c>
      <c r="T39" s="2044" t="s">
        <v>431</v>
      </c>
      <c r="U39" s="281"/>
      <c r="V39" s="2108" t="s">
        <v>432</v>
      </c>
      <c r="W39" s="2109"/>
      <c r="X39" s="2109"/>
      <c r="Y39" s="2109"/>
      <c r="Z39" s="2109"/>
      <c r="AA39" s="2109"/>
      <c r="AB39" s="2110"/>
      <c r="AC39" s="2111" t="s">
        <v>433</v>
      </c>
      <c r="AD39" s="2108" t="s">
        <v>432</v>
      </c>
      <c r="AE39" s="2109"/>
      <c r="AF39" s="2109"/>
      <c r="AG39" s="2109"/>
      <c r="AH39" s="2109"/>
      <c r="AI39" s="2109"/>
      <c r="AJ39" s="2110"/>
      <c r="AK39" s="2111" t="s">
        <v>434</v>
      </c>
      <c r="AL39" s="2114" t="s">
        <v>435</v>
      </c>
      <c r="AM39" s="1953"/>
    </row>
    <row customHeight="1" ht="33.75">
      <c r="Q40" s="368"/>
      <c r="R40" s="368"/>
      <c r="S40" s="2107"/>
      <c r="T40" s="2044"/>
      <c r="U40" s="1026"/>
      <c r="V40" s="2117" t="s">
        <v>436</v>
      </c>
      <c r="W40" s="2098"/>
      <c r="X40" s="2100" t="s">
        <v>438</v>
      </c>
      <c r="Y40" s="2102"/>
      <c r="Z40" s="2100" t="s">
        <v>439</v>
      </c>
      <c r="AA40" s="2101"/>
      <c r="AB40" s="2102"/>
      <c r="AC40" s="2112"/>
      <c r="AD40" s="2117" t="s">
        <v>436</v>
      </c>
      <c r="AE40" s="2098"/>
      <c r="AF40" s="2100" t="s">
        <v>438</v>
      </c>
      <c r="AG40" s="2102"/>
      <c r="AH40" s="2100" t="s">
        <v>439</v>
      </c>
      <c r="AI40" s="2101"/>
      <c r="AJ40" s="2102"/>
      <c r="AK40" s="2112"/>
      <c r="AL40" s="2115"/>
      <c r="AM40" s="1953"/>
    </row>
    <row customHeight="1" ht="33.75">
      <c r="A41" s="1387"/>
      <c r="B41" s="1387" t="s">
        <v>133</v>
      </c>
      <c r="C41" s="1387" t="s">
        <v>134</v>
      </c>
      <c r="D41" s="1387" t="s">
        <v>135</v>
      </c>
      <c r="E41" s="1381" t="s">
        <v>440</v>
      </c>
      <c r="F41" s="1381" t="s">
        <v>441</v>
      </c>
      <c r="G41" s="1381" t="s">
        <v>442</v>
      </c>
      <c r="H41" s="1381" t="s">
        <v>443</v>
      </c>
      <c r="I41" s="1381" t="s">
        <v>444</v>
      </c>
      <c r="J41" s="1381" t="s">
        <v>445</v>
      </c>
      <c r="K41" s="1381" t="s">
        <v>446</v>
      </c>
      <c r="L41" s="1381" t="s">
        <v>421</v>
      </c>
      <c r="Q41" s="368"/>
      <c r="R41" s="368"/>
      <c r="S41" s="2107"/>
      <c r="T41" s="2044"/>
      <c r="U41" s="282"/>
      <c r="V41" s="2118"/>
      <c r="W41" s="2099"/>
      <c r="X41" s="1224" t="s">
        <v>447</v>
      </c>
      <c r="Y41" s="1224" t="s">
        <v>448</v>
      </c>
      <c r="Z41" s="1355" t="s">
        <v>449</v>
      </c>
      <c r="AA41" s="2103" t="s">
        <v>450</v>
      </c>
      <c r="AB41" s="2104"/>
      <c r="AC41" s="2113"/>
      <c r="AD41" s="2118"/>
      <c r="AE41" s="2099"/>
      <c r="AF41" s="1224" t="s">
        <v>447</v>
      </c>
      <c r="AG41" s="1224" t="s">
        <v>448</v>
      </c>
      <c r="AH41" s="1355" t="s">
        <v>449</v>
      </c>
      <c r="AI41" s="2103" t="s">
        <v>450</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403</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405</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407</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408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411</v>
      </c>
      <c r="P48" s="2093"/>
      <c r="Q48" s="2093">
        <v>1</v>
      </c>
      <c r="R48" s="345"/>
      <c r="S48" s="1353" t="str">
        <f>$J48</f>
        <v>....1</v>
      </c>
      <c r="T48" s="267" t="s">
        <v>412</v>
      </c>
      <c r="U48" s="280"/>
      <c r="V48" s="2077"/>
      <c r="W48" s="2078"/>
      <c r="X48" s="2078"/>
      <c r="Y48" s="2078"/>
      <c r="Z48" s="2078"/>
      <c r="AA48" s="2078"/>
      <c r="AB48" s="2078"/>
      <c r="AC48" s="2079"/>
      <c r="AD48" s="2077"/>
      <c r="AE48" s="2078"/>
      <c r="AF48" s="2078"/>
      <c r="AG48" s="2078"/>
      <c r="AH48" s="2078"/>
      <c r="AI48" s="2078"/>
      <c r="AJ48" s="2078"/>
      <c r="AK48" s="2078"/>
      <c r="AL48" s="2079"/>
      <c r="AM48" s="1273" t="s">
        <v>413</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414</v>
      </c>
      <c r="P49" s="2093"/>
      <c r="Q49" s="2093"/>
      <c r="R49" s="345">
        <v>1</v>
      </c>
      <c r="S49" s="1353" t="str">
        <f>$K49</f>
        <v>....1.1</v>
      </c>
      <c r="T49" s="1364"/>
      <c r="U49" s="280"/>
      <c r="V49" s="746"/>
      <c r="W49" s="312"/>
      <c r="X49" s="746"/>
      <c r="Y49" s="1272"/>
      <c r="Z49" s="2094"/>
      <c r="AA49" s="1963" t="s">
        <v>60</v>
      </c>
      <c r="AB49" s="2094"/>
      <c r="AC49" s="1963" t="s">
        <v>60</v>
      </c>
      <c r="AD49" s="746"/>
      <c r="AE49" s="312"/>
      <c r="AF49" s="746"/>
      <c r="AG49" s="1272"/>
      <c r="AH49" s="2094"/>
      <c r="AI49" s="1963" t="s">
        <v>60</v>
      </c>
      <c r="AJ49" s="2096"/>
      <c r="AK49" s="1963" t="s">
        <v>60</v>
      </c>
      <c r="AL49" s="1365"/>
      <c r="AM49" s="2119" t="s">
        <v>452</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416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417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419</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215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216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217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6CE7-A948-8F83-98DA-02572B993CF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401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403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411</v>
      </c>
      <c r="N7" s="505"/>
      <c r="O7" s="315"/>
      <c r="Q7" s="2093"/>
      <c r="R7" s="2093">
        <v>1</v>
      </c>
      <c r="S7" s="514"/>
      <c r="T7" s="345"/>
      <c r="U7" s="1353">
        <f>$J7</f>
      </c>
      <c r="V7" s="267" t="s">
        <v>412</v>
      </c>
      <c r="W7" s="280"/>
      <c r="X7" s="2077"/>
      <c r="Y7" s="2078"/>
      <c r="Z7" s="2078"/>
      <c r="AA7" s="2078"/>
      <c r="AB7" s="2078"/>
      <c r="AC7" s="2070"/>
      <c r="AD7" s="2070"/>
      <c r="AE7" s="2070"/>
      <c r="AF7" s="2153"/>
      <c r="AG7" s="2077"/>
      <c r="AH7" s="2078"/>
      <c r="AI7" s="2078"/>
      <c r="AJ7" s="2078"/>
      <c r="AK7" s="2078"/>
      <c r="AL7" s="2078"/>
      <c r="AM7" s="2078"/>
      <c r="AN7" s="2078"/>
      <c r="AO7" s="2078"/>
      <c r="AP7" s="2079"/>
      <c r="AQ7" s="1273" t="s">
        <v>413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414</v>
      </c>
      <c r="N8" s="505"/>
      <c r="O8" s="315"/>
      <c r="P8" s="315"/>
      <c r="Q8" s="2093"/>
      <c r="R8" s="2093"/>
      <c r="S8" s="2093">
        <v>1</v>
      </c>
      <c r="T8" s="345"/>
      <c r="U8" s="1353">
        <f>$K8</f>
      </c>
      <c r="V8" s="1364"/>
      <c r="W8" s="280"/>
      <c r="X8" s="746"/>
      <c r="Y8" s="746"/>
      <c r="Z8" s="746"/>
      <c r="AA8" s="746"/>
      <c r="AB8" s="1422"/>
      <c r="AC8" s="2094"/>
      <c r="AD8" s="1963" t="s">
        <v>60</v>
      </c>
      <c r="AE8" s="2094"/>
      <c r="AF8" s="1963" t="s">
        <v>60</v>
      </c>
      <c r="AG8" s="1424"/>
      <c r="AH8" s="746"/>
      <c r="AI8" s="746"/>
      <c r="AJ8" s="746"/>
      <c r="AK8" s="1272"/>
      <c r="AL8" s="2094"/>
      <c r="AM8" s="1963" t="s">
        <v>60</v>
      </c>
      <c r="AN8" s="2094"/>
      <c r="AO8" s="1963" t="s">
        <v>60</v>
      </c>
      <c r="AP8" s="312"/>
      <c r="AQ8" s="1324" t="s">
        <v>453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419</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215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216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60</v>
      </c>
      <c r="AN19" s="2087"/>
      <c r="AO19" s="2086" t="s">
        <v>60</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420</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421</v>
      </c>
      <c r="Q26" s="1379"/>
      <c r="R26" s="1388"/>
      <c r="S26" s="1388"/>
      <c r="T26" s="1388"/>
      <c r="U26" s="724"/>
      <c r="V26" s="1155" t="s">
        <v>422</v>
      </c>
      <c r="AD26" s="166" t="s">
        <v>423</v>
      </c>
      <c r="AF26" s="166" t="s">
        <v>424</v>
      </c>
      <c r="AG26" s="1155" t="s">
        <v>422</v>
      </c>
      <c r="AM26" s="166" t="s">
        <v>425</v>
      </c>
      <c r="AO26" s="166" t="s">
        <v>424</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МУП "Водоканал"</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КТР Волгоградской области</v>
      </c>
      <c r="Y33" s="2082"/>
      <c r="Z33" s="2082"/>
      <c r="AA33" s="2082"/>
      <c r="AB33" s="2082"/>
      <c r="AC33" s="2082"/>
      <c r="AD33" s="2082"/>
      <c r="AE33" s="2082"/>
      <c r="AF33" s="314"/>
      <c r="AG33" s="2082" t="str">
        <f>IF(TITLE_NAME_OR_PR_CHANGE="",IF(TITLE_NAME_OR_PR="","",TITLE_NAME_OR_PR),TITLE_NAME_OR_PR_CHANGE)</f>
        <v>КТР Волгоградской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426</v>
      </c>
      <c r="V34" s="2080"/>
      <c r="W34" s="1389"/>
      <c r="X34" s="2081" t="str">
        <f>IF(TITLE_DATE_PR_CHANGE="",IF(TITLE_DATE_PR="","",TITLE_DATE_PR),TITLE_DATE_PR_CHANGE)</f>
        <v>45274.4790625</v>
      </c>
      <c r="Y34" s="2081"/>
      <c r="Z34" s="2081"/>
      <c r="AA34" s="2081"/>
      <c r="AB34" s="2081"/>
      <c r="AC34" s="2081"/>
      <c r="AD34" s="2081"/>
      <c r="AE34" s="2081"/>
      <c r="AF34" s="314"/>
      <c r="AG34" s="2081" t="str">
        <f>IF(TITLE_DATE_PR_CHANGE="",IF(TITLE_DATE_PR="","",TITLE_DATE_PR),TITLE_DATE_PR_CHANGE)</f>
        <v>45274.4790625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427</v>
      </c>
      <c r="V35" s="2080"/>
      <c r="W35" s="1389"/>
      <c r="X35" s="2082" t="str">
        <f>IF(TITLE_NUMBER_PR_CHANGE="",IF(TITLE_NUMBER_PR="","",TITLE_NUMBER_PR),TITLE_NUMBER_PR_CHANGE)</f>
        <v>50/74</v>
      </c>
      <c r="Y35" s="2082"/>
      <c r="Z35" s="2082"/>
      <c r="AA35" s="2082"/>
      <c r="AB35" s="2082"/>
      <c r="AC35" s="2082"/>
      <c r="AD35" s="2082"/>
      <c r="AE35" s="2082"/>
      <c r="AF35" s="314"/>
      <c r="AG35" s="2082" t="str">
        <f>IF(TITLE_NUMBER_PR_CHANGE="",IF(TITLE_NUMBER_PR="","",TITLE_NUMBER_PR),TITLE_NUMBER_PR_CHANGE)</f>
        <v>50/74</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http://publication.pravo.gov.ru/document/3401202312190069?index=1</v>
      </c>
      <c r="Y36" s="2082"/>
      <c r="Z36" s="2082"/>
      <c r="AA36" s="2082"/>
      <c r="AB36" s="2082"/>
      <c r="AC36" s="2082"/>
      <c r="AD36" s="2082"/>
      <c r="AE36" s="2082"/>
      <c r="AF36" s="314"/>
      <c r="AG36" s="2082" t="str">
        <f>IF(TITLE_IST_PUB_CHANGE="",IF(TITLE_IST_PUB="","",TITLE_IST_PUB),TITLE_IST_PUB_CHANGE)</f>
        <v>http://publication.pravo.gov.ru/document/3401202312190069?index=1</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428</v>
      </c>
      <c r="V38" s="2080"/>
      <c r="W38" s="1389"/>
      <c r="X38" s="2081" t="str">
        <f>IF(TITLE_DATE_PR_CHANGE="",IF(TITLE_DATE_PR="","",TITLE_DATE_PR),TITLE_DATE_PR_CHANGE)</f>
        <v>45274.4790625</v>
      </c>
      <c r="Y38" s="2081"/>
      <c r="Z38" s="2081"/>
      <c r="AA38" s="2081"/>
      <c r="AB38" s="2081"/>
      <c r="AC38" s="2081"/>
      <c r="AD38" s="2081"/>
      <c r="AE38" s="2081"/>
      <c r="AF38" s="314"/>
      <c r="AG38" s="2081" t="str">
        <f>IF(TITLE_DATE_PR_CHANGE="",IF(TITLE_DATE_PR="","",TITLE_DATE_PR),TITLE_DATE_PR_CHANGE)</f>
        <v>45274.4790625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429</v>
      </c>
      <c r="V39" s="2080"/>
      <c r="W39" s="1389"/>
      <c r="X39" s="2082" t="str">
        <f>IF(TITLE_NUMBER_PR_CHANGE="",IF(TITLE_NUMBER_PR="","",TITLE_NUMBER_PR),TITLE_NUMBER_PR_CHANGE)</f>
        <v>50/74</v>
      </c>
      <c r="Y39" s="2082"/>
      <c r="Z39" s="2082"/>
      <c r="AA39" s="2082"/>
      <c r="AB39" s="2082"/>
      <c r="AC39" s="2082"/>
      <c r="AD39" s="2082"/>
      <c r="AE39" s="2082"/>
      <c r="AF39" s="314"/>
      <c r="AG39" s="2082" t="str">
        <f>IF(TITLE_NUMBER_PR_CHANGE="",IF(TITLE_NUMBER_PR="","",TITLE_NUMBER_PR),TITLE_NUMBER_PR_CHANGE)</f>
        <v>50/74</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430</v>
      </c>
      <c r="AG40" s="314"/>
      <c r="AH40" s="314"/>
      <c r="AI40" s="314"/>
      <c r="AJ40" s="314"/>
      <c r="AK40" s="314"/>
      <c r="AL40" s="314"/>
      <c r="AM40" s="314"/>
      <c r="AN40" s="314"/>
      <c r="AO40" s="259" t="s">
        <v>430</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303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304</v>
      </c>
    </row>
    <row customHeight="1" ht="14.25">
      <c r="R43" s="368"/>
      <c r="S43" s="368"/>
      <c r="T43" s="368"/>
      <c r="U43" s="2107" t="s">
        <v>86</v>
      </c>
      <c r="V43" s="2044" t="s">
        <v>431</v>
      </c>
      <c r="W43" s="281"/>
      <c r="X43" s="2108" t="s">
        <v>432</v>
      </c>
      <c r="Y43" s="2128"/>
      <c r="Z43" s="2128"/>
      <c r="AA43" s="2128"/>
      <c r="AB43" s="2128"/>
      <c r="AC43" s="2109"/>
      <c r="AD43" s="2109"/>
      <c r="AE43" s="2110"/>
      <c r="AF43" s="2111" t="s">
        <v>433</v>
      </c>
      <c r="AG43" s="2108" t="s">
        <v>432</v>
      </c>
      <c r="AH43" s="2128"/>
      <c r="AI43" s="2128"/>
      <c r="AJ43" s="2128"/>
      <c r="AK43" s="2128"/>
      <c r="AL43" s="2109"/>
      <c r="AM43" s="2109"/>
      <c r="AN43" s="2110"/>
      <c r="AO43" s="2111" t="s">
        <v>434</v>
      </c>
      <c r="AP43" s="2114" t="s">
        <v>435</v>
      </c>
      <c r="AQ43" s="1953"/>
    </row>
    <row customHeight="1" ht="33.75">
      <c r="R44" s="368"/>
      <c r="S44" s="368"/>
      <c r="T44" s="368"/>
      <c r="U44" s="2107"/>
      <c r="V44" s="2044"/>
      <c r="W44" s="1026"/>
      <c r="X44" s="2126" t="s">
        <v>456</v>
      </c>
      <c r="Y44" s="2135" t="s">
        <v>457</v>
      </c>
      <c r="Z44" s="2135"/>
      <c r="AA44" s="2135"/>
      <c r="AB44" s="2135"/>
      <c r="AC44" s="2126" t="s">
        <v>439</v>
      </c>
      <c r="AD44" s="2553"/>
      <c r="AE44" s="2145"/>
      <c r="AF44" s="2112"/>
      <c r="AG44" s="2126" t="s">
        <v>456</v>
      </c>
      <c r="AH44" s="2135" t="s">
        <v>457</v>
      </c>
      <c r="AI44" s="2135"/>
      <c r="AJ44" s="2135"/>
      <c r="AK44" s="2135"/>
      <c r="AL44" s="2126" t="s">
        <v>439</v>
      </c>
      <c r="AM44" s="2553"/>
      <c r="AN44" s="2145"/>
      <c r="AO44" s="2112"/>
      <c r="AP44" s="2115"/>
      <c r="AQ44" s="1953"/>
    </row>
    <row customHeight="1" ht="14.25">
      <c r="R45" s="368"/>
      <c r="S45" s="368"/>
      <c r="T45" s="368"/>
      <c r="U45" s="2107"/>
      <c r="V45" s="2044"/>
      <c r="W45" s="1026"/>
      <c r="X45" s="2148"/>
      <c r="Y45" s="2136" t="s">
        <v>458</v>
      </c>
      <c r="Z45" s="2103" t="s">
        <v>459</v>
      </c>
      <c r="AA45" s="2139"/>
      <c r="AB45" s="2104"/>
      <c r="AC45" s="2127"/>
      <c r="AD45" s="2554"/>
      <c r="AE45" s="2147"/>
      <c r="AF45" s="2112"/>
      <c r="AG45" s="2148"/>
      <c r="AH45" s="2136" t="s">
        <v>458</v>
      </c>
      <c r="AI45" s="2103" t="s">
        <v>459</v>
      </c>
      <c r="AJ45" s="2139"/>
      <c r="AK45" s="2104"/>
      <c r="AL45" s="2127"/>
      <c r="AM45" s="2554"/>
      <c r="AN45" s="2147"/>
      <c r="AO45" s="2112"/>
      <c r="AP45" s="2115"/>
      <c r="AQ45" s="1953"/>
    </row>
    <row customHeight="1" ht="25.5">
      <c r="R46" s="368"/>
      <c r="S46" s="368"/>
      <c r="T46" s="368"/>
      <c r="U46" s="2107"/>
      <c r="V46" s="2044"/>
      <c r="W46" s="1026"/>
      <c r="X46" s="2148"/>
      <c r="Y46" s="2137"/>
      <c r="Z46" s="2136" t="s">
        <v>460</v>
      </c>
      <c r="AA46" s="2103" t="s">
        <v>461</v>
      </c>
      <c r="AB46" s="2104"/>
      <c r="AC46" s="2136" t="s">
        <v>449</v>
      </c>
      <c r="AD46" s="2140" t="s">
        <v>450</v>
      </c>
      <c r="AE46" s="2141"/>
      <c r="AF46" s="2112"/>
      <c r="AG46" s="2148"/>
      <c r="AH46" s="2137"/>
      <c r="AI46" s="2136" t="s">
        <v>460</v>
      </c>
      <c r="AJ46" s="2103" t="s">
        <v>461</v>
      </c>
      <c r="AK46" s="2104"/>
      <c r="AL46" s="2136" t="s">
        <v>449</v>
      </c>
      <c r="AM46" s="2140" t="s">
        <v>450</v>
      </c>
      <c r="AN46" s="2141"/>
      <c r="AO46" s="2112"/>
      <c r="AP46" s="2115"/>
      <c r="AQ46" s="1953"/>
    </row>
    <row customHeight="1" ht="62.25">
      <c r="A47" s="1275"/>
      <c r="B47" s="1275" t="s">
        <v>133</v>
      </c>
      <c r="C47" s="1275" t="s">
        <v>134</v>
      </c>
      <c r="D47" s="1275" t="s">
        <v>135</v>
      </c>
      <c r="E47" s="1327" t="s">
        <v>440</v>
      </c>
      <c r="F47" s="1327" t="s">
        <v>441</v>
      </c>
      <c r="G47" s="1327" t="s">
        <v>442</v>
      </c>
      <c r="H47" s="1327" t="s">
        <v>443</v>
      </c>
      <c r="I47" s="1327" t="s">
        <v>444</v>
      </c>
      <c r="J47" s="1327" t="s">
        <v>445</v>
      </c>
      <c r="K47" s="1327" t="s">
        <v>446</v>
      </c>
      <c r="L47" s="1327" t="s">
        <v>462</v>
      </c>
      <c r="M47" s="1327" t="s">
        <v>421</v>
      </c>
      <c r="R47" s="368"/>
      <c r="S47" s="368"/>
      <c r="T47" s="368"/>
      <c r="U47" s="2107"/>
      <c r="V47" s="2044"/>
      <c r="W47" s="282"/>
      <c r="X47" s="2127"/>
      <c r="Y47" s="2138"/>
      <c r="Z47" s="2138"/>
      <c r="AA47" s="1224" t="s">
        <v>463</v>
      </c>
      <c r="AB47" s="1224" t="s">
        <v>464</v>
      </c>
      <c r="AC47" s="2138"/>
      <c r="AD47" s="2142"/>
      <c r="AE47" s="2143"/>
      <c r="AF47" s="2113"/>
      <c r="AG47" s="2127"/>
      <c r="AH47" s="2138"/>
      <c r="AI47" s="2138"/>
      <c r="AJ47" s="1224" t="s">
        <v>463</v>
      </c>
      <c r="AK47" s="1224" t="s">
        <v>464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402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403</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404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405</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407</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408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411</v>
      </c>
      <c r="Q54" s="2093"/>
      <c r="R54" s="2093">
        <v>1</v>
      </c>
      <c r="S54" s="514"/>
      <c r="T54" s="345"/>
      <c r="U54" s="1353" t="str">
        <f>$J54</f>
        <v>....1.1</v>
      </c>
      <c r="V54" s="267" t="s">
        <v>412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413</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414</v>
      </c>
      <c r="Q55" s="2093"/>
      <c r="R55" s="2093"/>
      <c r="S55" s="514">
        <v>1</v>
      </c>
      <c r="T55" s="345"/>
      <c r="U55" s="1353" t="str">
        <f>$K55</f>
        <v>....1.1.1</v>
      </c>
      <c r="V55" s="1364"/>
      <c r="W55" s="280"/>
      <c r="X55" s="746"/>
      <c r="Y55" s="746"/>
      <c r="Z55" s="746"/>
      <c r="AA55" s="746"/>
      <c r="AB55" s="1422"/>
      <c r="AC55" s="2094"/>
      <c r="AD55" s="1963" t="s">
        <v>60</v>
      </c>
      <c r="AE55" s="2094"/>
      <c r="AF55" s="1963" t="s">
        <v>60</v>
      </c>
      <c r="AG55" s="1424"/>
      <c r="AH55" s="746"/>
      <c r="AI55" s="746"/>
      <c r="AJ55" s="746"/>
      <c r="AK55" s="1272"/>
      <c r="AL55" s="2094"/>
      <c r="AM55" s="1963" t="s">
        <v>60</v>
      </c>
      <c r="AN55" s="2094"/>
      <c r="AO55" s="1963" t="s">
        <v>60</v>
      </c>
      <c r="AP55" s="1365"/>
      <c r="AQ55" s="1324" t="s">
        <v>453</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454</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455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416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417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419</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215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216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217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5BB53-C053-CD7A-F421-D6E80BDDD0E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401</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403</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405</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407</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60</v>
      </c>
      <c r="Z8" s="2094"/>
      <c r="AA8" s="1963" t="s">
        <v>60</v>
      </c>
      <c r="AB8" s="1963" t="s">
        <v>55</v>
      </c>
      <c r="AC8" s="2162"/>
      <c r="AD8" s="2039">
        <v>1</v>
      </c>
      <c r="AE8" s="2175"/>
      <c r="AF8" s="1963" t="s">
        <v>55</v>
      </c>
      <c r="AG8" s="2162"/>
      <c r="AH8" s="2039">
        <v>1</v>
      </c>
      <c r="AI8" s="2175"/>
      <c r="AJ8" s="1963" t="s">
        <v>55</v>
      </c>
      <c r="AK8" s="293"/>
      <c r="AL8" s="1354">
        <v>1</v>
      </c>
      <c r="AM8" s="1415"/>
      <c r="AN8" s="746"/>
      <c r="AO8" s="1272"/>
      <c r="AP8" s="1758"/>
      <c r="AQ8" s="1476" t="s">
        <v>60</v>
      </c>
      <c r="AR8" s="1758"/>
      <c r="AS8" s="1476" t="s">
        <v>60</v>
      </c>
      <c r="AT8" s="1365"/>
      <c r="AU8" s="2119" t="s">
        <v>465</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466</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467</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468</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215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216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60</v>
      </c>
      <c r="AR19" s="1760"/>
      <c r="AS19" s="1477" t="s">
        <v>60</v>
      </c>
    </row>
    <row customHeight="1" ht="14.25" hidden="1">
      <c r="AV20" s="492"/>
      <c r="AW20" s="492"/>
      <c r="AX20" s="492"/>
      <c r="AY20" s="492"/>
      <c r="AZ20" s="492"/>
    </row>
    <row customHeight="1" ht="14.25" hidden="1">
      <c r="O21" s="1384" t="s">
        <v>420</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421</v>
      </c>
      <c r="P23" s="1525"/>
      <c r="Q23" s="1527"/>
      <c r="R23" s="1527"/>
      <c r="Y23" s="1524" t="s">
        <v>423</v>
      </c>
      <c r="AA23" s="1524" t="s">
        <v>424</v>
      </c>
      <c r="AB23" s="1524" t="s">
        <v>470</v>
      </c>
      <c r="AE23" s="1524" t="s">
        <v>471</v>
      </c>
      <c r="AF23" s="1524" t="s">
        <v>470</v>
      </c>
      <c r="AI23" s="1524" t="s">
        <v>472</v>
      </c>
      <c r="AJ23" s="1524" t="s">
        <v>470</v>
      </c>
      <c r="AM23" s="1524" t="s">
        <v>473</v>
      </c>
      <c r="AQ23" s="1524" t="s">
        <v>423</v>
      </c>
      <c r="AS23" s="1524" t="s">
        <v>424</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МУП "Водоканал"</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КТР Волгоградской области</v>
      </c>
      <c r="W30" s="2082"/>
      <c r="X30" s="2082"/>
      <c r="Y30" s="2082"/>
      <c r="Z30" s="2082"/>
      <c r="AA30" s="314"/>
      <c r="AB30" s="2082" t="str">
        <f>IF(TITLE_NAME_OR_PR_CHANGE="",IF(TITLE_NAME_OR_PR="","",TITLE_NAME_OR_PR),TITLE_NAME_OR_PR_CHANGE)</f>
        <v>КТР Волгоградской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426</v>
      </c>
      <c r="T31" s="2080"/>
      <c r="U31" s="1389"/>
      <c r="V31" s="2081" t="str">
        <f>IF(TITLE_DATE_PR_CHANGE="",IF(TITLE_DATE_PR="","",TITLE_DATE_PR),TITLE_DATE_PR_CHANGE)</f>
        <v>45274.4790625</v>
      </c>
      <c r="W31" s="2081"/>
      <c r="X31" s="2081"/>
      <c r="Y31" s="2081"/>
      <c r="Z31" s="2081"/>
      <c r="AA31" s="314"/>
      <c r="AB31" s="2081" t="str">
        <f>IF(TITLE_DATE_PR_CHANGE="",IF(TITLE_DATE_PR="","",TITLE_DATE_PR),TITLE_DATE_PR_CHANGE)</f>
        <v>45274.4790625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427</v>
      </c>
      <c r="T32" s="2080"/>
      <c r="U32" s="1389"/>
      <c r="V32" s="2082" t="str">
        <f>IF(TITLE_NUMBER_PR_CHANGE="",IF(TITLE_NUMBER_PR="","",TITLE_NUMBER_PR),TITLE_NUMBER_PR_CHANGE)</f>
        <v>50/74</v>
      </c>
      <c r="W32" s="2082"/>
      <c r="X32" s="2082"/>
      <c r="Y32" s="2082"/>
      <c r="Z32" s="2082"/>
      <c r="AA32" s="314"/>
      <c r="AB32" s="2082" t="str">
        <f>IF(TITLE_NUMBER_PR_CHANGE="",IF(TITLE_NUMBER_PR="","",TITLE_NUMBER_PR),TITLE_NUMBER_PR_CHANGE)</f>
        <v>50/74</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http://publication.pravo.gov.ru/document/3401202312190069?index=1</v>
      </c>
      <c r="W33" s="2082"/>
      <c r="X33" s="2082"/>
      <c r="Y33" s="2082"/>
      <c r="Z33" s="2082"/>
      <c r="AA33" s="314"/>
      <c r="AB33" s="2082" t="str">
        <f>IF(TITLE_IST_PUB_CHANGE="",IF(TITLE_IST_PUB="","",TITLE_IST_PUB),TITLE_IST_PUB_CHANGE)</f>
        <v>http://publication.pravo.gov.ru/document/3401202312190069?index=1</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426</v>
      </c>
      <c r="T35" s="2080"/>
      <c r="U35" s="1389"/>
      <c r="V35" s="2081" t="str">
        <f>IF(TITLE_DATE_PR_CHANGE="",IF(TITLE_DATE_PR="","",TITLE_DATE_PR),TITLE_DATE_PR_CHANGE)</f>
        <v>45274.4790625</v>
      </c>
      <c r="W35" s="2081"/>
      <c r="X35" s="2081"/>
      <c r="Y35" s="2081"/>
      <c r="Z35" s="2081"/>
      <c r="AA35" s="314"/>
      <c r="AB35" s="2081" t="str">
        <f>IF(TITLE_DATE_PR_CHANGE="",IF(TITLE_DATE_PR="","",TITLE_DATE_PR),TITLE_DATE_PR_CHANGE)</f>
        <v>45274.4790625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427</v>
      </c>
      <c r="T36" s="2080"/>
      <c r="U36" s="1389"/>
      <c r="V36" s="2082" t="str">
        <f>IF(TITLE_NUMBER_PR_CHANGE="",IF(TITLE_NUMBER_PR="","",TITLE_NUMBER_PR),TITLE_NUMBER_PR_CHANGE)</f>
        <v>50/74</v>
      </c>
      <c r="W36" s="2082"/>
      <c r="X36" s="2082"/>
      <c r="Y36" s="2082"/>
      <c r="Z36" s="2082"/>
      <c r="AA36" s="314"/>
      <c r="AB36" s="2082" t="str">
        <f>IF(TITLE_NUMBER_PR_CHANGE="",IF(TITLE_NUMBER_PR="","",TITLE_NUMBER_PR),TITLE_NUMBER_PR_CHANGE)</f>
        <v>50/74</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430</v>
      </c>
      <c r="AB37" s="314"/>
      <c r="AC37" s="314"/>
      <c r="AD37" s="314"/>
      <c r="AE37" s="314"/>
      <c r="AF37" s="314"/>
      <c r="AG37" s="314"/>
      <c r="AH37" s="314"/>
      <c r="AI37" s="314"/>
      <c r="AJ37" s="314"/>
      <c r="AK37" s="314"/>
      <c r="AL37" s="314"/>
      <c r="AM37" s="314"/>
      <c r="AN37" s="314"/>
      <c r="AO37" s="314"/>
      <c r="AP37" s="314"/>
      <c r="AQ37" s="314"/>
      <c r="AR37" s="314"/>
      <c r="AS37" s="259" t="s">
        <v>430</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304</v>
      </c>
    </row>
    <row customHeight="1" ht="14.25">
      <c r="Q40" s="272"/>
      <c r="R40" s="368"/>
      <c r="S40" s="2107" t="s">
        <v>86</v>
      </c>
      <c r="T40" s="2044" t="s">
        <v>474</v>
      </c>
      <c r="U40" s="281"/>
      <c r="V40" s="2109"/>
      <c r="W40" s="2109"/>
      <c r="X40" s="2109"/>
      <c r="Y40" s="2109"/>
      <c r="Z40" s="2110"/>
      <c r="AA40" s="2171" t="s">
        <v>433</v>
      </c>
      <c r="AB40" s="2155" t="s">
        <v>475</v>
      </c>
      <c r="AC40" s="2128"/>
      <c r="AD40" s="2128"/>
      <c r="AE40" s="2156"/>
      <c r="AF40" s="2128" t="s">
        <v>476</v>
      </c>
      <c r="AG40" s="2128"/>
      <c r="AH40" s="2128"/>
      <c r="AI40" s="2156"/>
      <c r="AJ40" s="2155" t="s">
        <v>477</v>
      </c>
      <c r="AK40" s="2128"/>
      <c r="AL40" s="2128"/>
      <c r="AM40" s="2156"/>
      <c r="AN40" s="2155" t="s">
        <v>432</v>
      </c>
      <c r="AO40" s="2128"/>
      <c r="AP40" s="2109"/>
      <c r="AQ40" s="2109"/>
      <c r="AR40" s="2110"/>
      <c r="AS40" s="2111" t="s">
        <v>433</v>
      </c>
      <c r="AT40" s="2114" t="s">
        <v>435</v>
      </c>
      <c r="AU40" s="1953"/>
    </row>
    <row customHeight="1" ht="33.75">
      <c r="Q41" s="272"/>
      <c r="R41" s="368"/>
      <c r="S41" s="2107"/>
      <c r="T41" s="2044"/>
      <c r="U41" s="1026"/>
      <c r="V41" s="2011" t="s">
        <v>478</v>
      </c>
      <c r="W41" s="2012"/>
      <c r="X41" s="2126" t="s">
        <v>439</v>
      </c>
      <c r="Y41" s="2144"/>
      <c r="Z41" s="2145"/>
      <c r="AA41" s="2172"/>
      <c r="AB41" s="2157"/>
      <c r="AC41" s="2158"/>
      <c r="AD41" s="2158"/>
      <c r="AE41" s="2170"/>
      <c r="AF41" s="2158"/>
      <c r="AG41" s="2158"/>
      <c r="AH41" s="2158"/>
      <c r="AI41" s="2170"/>
      <c r="AJ41" s="2157"/>
      <c r="AK41" s="2158"/>
      <c r="AL41" s="2158"/>
      <c r="AM41" s="2158"/>
      <c r="AN41" s="1953" t="s">
        <v>479</v>
      </c>
      <c r="AO41" s="1953"/>
      <c r="AP41" s="2144" t="s">
        <v>439</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440</v>
      </c>
      <c r="F43" s="1381" t="s">
        <v>441</v>
      </c>
      <c r="G43" s="1381" t="s">
        <v>442</v>
      </c>
      <c r="H43" s="1381" t="s">
        <v>443</v>
      </c>
      <c r="I43" s="1381" t="s">
        <v>444</v>
      </c>
      <c r="J43" s="1381" t="s">
        <v>445</v>
      </c>
      <c r="K43" s="1381" t="s">
        <v>446</v>
      </c>
      <c r="L43" s="1381" t="s">
        <v>421</v>
      </c>
      <c r="Q43" s="272"/>
      <c r="R43" s="368"/>
      <c r="S43" s="2107"/>
      <c r="T43" s="2044"/>
      <c r="U43" s="282"/>
      <c r="V43" s="1347" t="s">
        <v>480</v>
      </c>
      <c r="W43" s="1347" t="s">
        <v>481</v>
      </c>
      <c r="X43" s="1355" t="s">
        <v>449</v>
      </c>
      <c r="Y43" s="2103" t="s">
        <v>450</v>
      </c>
      <c r="Z43" s="2104"/>
      <c r="AA43" s="2173"/>
      <c r="AB43" s="2159"/>
      <c r="AC43" s="2160"/>
      <c r="AD43" s="2160"/>
      <c r="AE43" s="2161"/>
      <c r="AF43" s="2160"/>
      <c r="AG43" s="2160"/>
      <c r="AH43" s="2160"/>
      <c r="AI43" s="2161"/>
      <c r="AJ43" s="2159"/>
      <c r="AK43" s="2160"/>
      <c r="AL43" s="2160"/>
      <c r="AM43" s="2161"/>
      <c r="AN43" s="1885" t="s">
        <v>480</v>
      </c>
      <c r="AO43" s="1885" t="s">
        <v>481</v>
      </c>
      <c r="AP43" s="1355" t="s">
        <v>449</v>
      </c>
      <c r="AQ43" s="2103" t="s">
        <v>450</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402</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403</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404</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405</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406</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407</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408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60</v>
      </c>
      <c r="Z51" s="1758"/>
      <c r="AA51" s="1476" t="s">
        <v>60</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60</v>
      </c>
      <c r="AR51" s="1758"/>
      <c r="AS51" s="1476" t="s">
        <v>60</v>
      </c>
      <c r="AT51" s="1365"/>
      <c r="AU51" s="2119" t="s">
        <v>482</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466</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467</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468</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469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417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419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215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216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216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217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34F07-66E5-5B99-19F4-D6431343EFAB}" mc:Ignorable="x14ac xr xr2 xr3">
  <sheetPr>
    <tabColor theme="6" tint="0.4"/>
  </sheetPr>
  <dimension ref="A1:BY57"/>
  <sheetViews>
    <sheetView topLeftCell="AS23" showGridLines="0" zoomScale="90" workbookViewId="0">
      <selection activeCell="AC45" sqref="AC45:BS4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70" max="70" width="10.57421875" hidden="1"/>
    <col min="71" max="71" style="1660" width="4.7109375" customWidth="1"/>
    <col min="72" max="72" style="1660" width="115.7109375" customWidth="1"/>
    <col min="73" max="74" style="1667" width="10.57421875"/>
    <col min="75" max="75" style="1667" width="11.140625" customWidth="1"/>
    <col min="76" max="77"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5"/>
      <c r="BT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96"/>
      <c r="BW2" s="496" t="str">
        <f>IF(T2="","",T2)</f>
        <v>Наименование тарифа</v>
      </c>
      <c r="BX2" s="496"/>
      <c r="BY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5"/>
      <c r="BT3" s="1273" t="s">
        <v>403</v>
      </c>
      <c r="BV3" s="496"/>
      <c r="BW3" s="496" t="str">
        <f>IF(T3="","",T3)</f>
        <v>Территория действия тарифа</v>
      </c>
      <c r="BX3" s="496"/>
      <c r="BY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5"/>
      <c r="BT4" s="1273" t="s">
        <v>484</v>
      </c>
      <c r="BV4" s="496"/>
      <c r="BW4" s="496" t="str">
        <f>IF(T4="","",T4)</f>
        <v>Наименование централизованной системы холодного водоснабжения</v>
      </c>
      <c r="BX4" s="496"/>
      <c r="BY4" s="496"/>
    </row>
    <row customHeight="1" ht="23.25" hidden="1">
      <c r="A5" s="1380"/>
      <c r="B5" s="1380"/>
      <c r="C5" s="1380"/>
      <c r="D5" s="1380"/>
      <c r="E5" s="2090"/>
      <c r="F5" s="2090"/>
      <c r="G5" s="2090"/>
      <c r="H5" s="2090"/>
      <c r="I5" s="2091">
        <f>S4&amp;".1"</f>
      </c>
      <c r="J5" s="1380"/>
      <c r="K5" s="1380"/>
      <c r="L5" s="1381"/>
      <c r="P5" s="2093">
        <v>1</v>
      </c>
      <c r="Q5" s="1439"/>
      <c r="R5" s="344"/>
      <c r="S5" s="1442">
        <f>$I5</f>
      </c>
      <c r="T5" s="266" t="s">
        <v>485</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81"/>
      <c r="BT5" s="1273" t="s">
        <v>486</v>
      </c>
      <c r="BV5" s="496"/>
      <c r="BW5" s="496" t="str">
        <f>IF(T5="","",T5)</f>
        <v>Наименование признака дифференциации</v>
      </c>
      <c r="BX5" s="496"/>
      <c r="BY5" s="496"/>
    </row>
    <row customHeight="1" ht="23.25" hidden="1">
      <c r="A6" s="1380"/>
      <c r="B6" s="1380"/>
      <c r="C6" s="1380"/>
      <c r="D6" s="1380"/>
      <c r="E6" s="2090"/>
      <c r="F6" s="2090"/>
      <c r="G6" s="2090"/>
      <c r="H6" s="2090"/>
      <c r="I6" s="2092"/>
      <c r="J6" s="2091">
        <f>I5&amp;".1"</f>
      </c>
      <c r="K6" s="1380"/>
      <c r="L6" s="1381" t="s">
        <v>411</v>
      </c>
      <c r="P6" s="2093"/>
      <c r="Q6" s="2093">
        <v>1</v>
      </c>
      <c r="R6" s="345"/>
      <c r="S6" s="1442">
        <f>$J6</f>
      </c>
      <c r="T6" s="267" t="s">
        <v>412</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9"/>
      <c r="BT6" s="1324" t="s">
        <v>487</v>
      </c>
      <c r="BV6" s="496"/>
      <c r="BW6" s="496" t="str">
        <f>IF(T6="","",T6)</f>
        <v>Группа потребителей</v>
      </c>
      <c r="BX6" s="496"/>
      <c r="BY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1455"/>
      <c r="BT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07">
        <f>STRCHECKDATE(V8:BS8)</f>
      </c>
      <c r="BV7" s="496"/>
      <c r="BW7" s="496" t="str">
        <f>IF(T7="","",T7)</f>
        <v/>
      </c>
      <c r="BX7" s="496"/>
      <c r="BY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1456"/>
      <c r="BT8" s="2182"/>
      <c r="BV8" s="496"/>
      <c r="BW8" s="496" t="str">
        <f>IF(T8="","",T8)</f>
        <v/>
      </c>
      <c r="BX8" s="496"/>
      <c r="BY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2555"/>
      <c r="AK9" s="2556"/>
      <c r="AL9" s="2557"/>
      <c r="AM9" s="2558"/>
      <c r="AN9" s="2559"/>
      <c r="AO9" s="2560"/>
      <c r="AP9" s="2561"/>
      <c r="AQ9" s="2562"/>
      <c r="AR9" s="2563"/>
      <c r="AS9" s="2564"/>
      <c r="AT9" s="2565"/>
      <c r="AU9" s="2566"/>
      <c r="AV9" s="2567"/>
      <c r="AW9" s="2568"/>
      <c r="AX9" s="2569"/>
      <c r="AY9" s="2570"/>
      <c r="AZ9" s="2571"/>
      <c r="BA9" s="2572"/>
      <c r="BB9" s="2573"/>
      <c r="BC9" s="2574"/>
      <c r="BD9" s="2575"/>
      <c r="BE9" s="2576"/>
      <c r="BF9" s="2577"/>
      <c r="BG9" s="2578"/>
      <c r="BH9" s="2579"/>
      <c r="BI9" s="2580"/>
      <c r="BJ9" s="2581"/>
      <c r="BK9" s="2582"/>
      <c r="BL9" s="2583"/>
      <c r="BM9" s="2584"/>
      <c r="BN9" s="2585"/>
      <c r="BO9" s="2586"/>
      <c r="BP9" s="2587"/>
      <c r="BQ9" s="2588"/>
      <c r="BR9" s="2589"/>
      <c r="BS9" s="359"/>
      <c r="BT9" s="1273" t="s">
        <v>489</v>
      </c>
      <c r="BV9" s="496"/>
      <c r="BW9" s="496" t="str">
        <f>IF(T9="","",T9)</f>
        <v>Добавить значение признака дифференциации</v>
      </c>
      <c r="BX9" s="496"/>
      <c r="BY9" s="496"/>
    </row>
    <row customHeight="1" ht="21" hidden="1">
      <c r="A10" s="1380"/>
      <c r="B10" s="1380"/>
      <c r="C10" s="1380"/>
      <c r="D10" s="1380"/>
      <c r="E10" s="2090"/>
      <c r="F10" s="2090"/>
      <c r="G10" s="2090"/>
      <c r="H10" s="2090"/>
      <c r="I10" s="2091"/>
      <c r="J10" s="1380"/>
      <c r="K10" s="1380"/>
      <c r="L10" s="1381"/>
      <c r="P10" s="2093"/>
      <c r="Q10" s="1439"/>
      <c r="R10" s="344"/>
      <c r="S10" s="1295"/>
      <c r="T10" s="356" t="s">
        <v>417</v>
      </c>
      <c r="U10" s="359"/>
      <c r="V10" s="359"/>
      <c r="W10" s="359"/>
      <c r="X10" s="359"/>
      <c r="Y10" s="359"/>
      <c r="Z10" s="359"/>
      <c r="AA10" s="359"/>
      <c r="AB10" s="358"/>
      <c r="AC10" s="359"/>
      <c r="AD10" s="359"/>
      <c r="AE10" s="359"/>
      <c r="AF10" s="359"/>
      <c r="AG10" s="359"/>
      <c r="AH10" s="359"/>
      <c r="AI10" s="358"/>
      <c r="AJ10" s="2590"/>
      <c r="AK10" s="2591"/>
      <c r="AL10" s="2592"/>
      <c r="AM10" s="2593"/>
      <c r="AN10" s="2594"/>
      <c r="AO10" s="2595"/>
      <c r="AP10" s="2596"/>
      <c r="AQ10" s="2597"/>
      <c r="AR10" s="2598"/>
      <c r="AS10" s="2599"/>
      <c r="AT10" s="2600"/>
      <c r="AU10" s="2601"/>
      <c r="AV10" s="2602"/>
      <c r="AW10" s="2603"/>
      <c r="AX10" s="2604"/>
      <c r="AY10" s="2605"/>
      <c r="AZ10" s="2606"/>
      <c r="BA10" s="2607"/>
      <c r="BB10" s="2608"/>
      <c r="BC10" s="2609"/>
      <c r="BD10" s="2610"/>
      <c r="BE10" s="2611"/>
      <c r="BF10" s="2612"/>
      <c r="BG10" s="2613"/>
      <c r="BH10" s="2614"/>
      <c r="BI10" s="2615"/>
      <c r="BJ10" s="2616"/>
      <c r="BK10" s="2617"/>
      <c r="BL10" s="2618"/>
      <c r="BM10" s="2619"/>
      <c r="BN10" s="2620"/>
      <c r="BO10" s="2621"/>
      <c r="BP10" s="2622"/>
      <c r="BQ10" s="2623"/>
      <c r="BR10" s="2624"/>
      <c r="BS10" s="359"/>
      <c r="BT10" s="1457"/>
      <c r="BV10" s="496"/>
      <c r="BW10" s="496" t="str">
        <f>IF(T10="","",T10)</f>
        <v>Добавить группу потребителей</v>
      </c>
      <c r="BX10" s="496"/>
      <c r="BY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2625"/>
      <c r="AK11" s="2626"/>
      <c r="AL11" s="2627"/>
      <c r="AM11" s="2628"/>
      <c r="AN11" s="2629"/>
      <c r="AO11" s="2630"/>
      <c r="AP11" s="2631"/>
      <c r="AQ11" s="2632"/>
      <c r="AR11" s="2633"/>
      <c r="AS11" s="2634"/>
      <c r="AT11" s="2635"/>
      <c r="AU11" s="2636"/>
      <c r="AV11" s="2637"/>
      <c r="AW11" s="2638"/>
      <c r="AX11" s="2639"/>
      <c r="AY11" s="2640"/>
      <c r="AZ11" s="2641"/>
      <c r="BA11" s="2642"/>
      <c r="BB11" s="2643"/>
      <c r="BC11" s="2644"/>
      <c r="BD11" s="2645"/>
      <c r="BE11" s="2646"/>
      <c r="BF11" s="2647"/>
      <c r="BG11" s="2648"/>
      <c r="BH11" s="2649"/>
      <c r="BI11" s="2650"/>
      <c r="BJ11" s="2651"/>
      <c r="BK11" s="2652"/>
      <c r="BL11" s="2653"/>
      <c r="BM11" s="2654"/>
      <c r="BN11" s="2655"/>
      <c r="BO11" s="2656"/>
      <c r="BP11" s="2657"/>
      <c r="BQ11" s="2658"/>
      <c r="BR11" s="2659"/>
      <c r="BS11" s="359"/>
      <c r="BT11" s="283"/>
      <c r="BV11" s="496"/>
      <c r="BW11" s="496" t="str">
        <f>IF(T11="","",T11)</f>
        <v>Добавить наименование признака дифференциации</v>
      </c>
      <c r="BX11" s="496"/>
      <c r="BY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V12" s="783"/>
      <c r="BW12" s="783" t="str">
        <f>IF(T12="","",T12)</f>
        <v>Добавить централизованную систему для дифференциации</v>
      </c>
      <c r="BX12" s="783"/>
      <c r="BY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V13" s="496"/>
      <c r="BW13" s="496" t="str">
        <f>IF(T13="","",T13)</f>
        <v>Добавить территорию для дифференциации</v>
      </c>
      <c r="BX13" s="496"/>
      <c r="BY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row>
    <row s="1383" customFormat="1" customHeight="1" ht="22.5" hidden="1">
      <c r="L18" s="1438"/>
      <c r="M18" s="1379"/>
      <c r="N18" s="1379"/>
      <c r="O18" s="1384" t="s">
        <v>420</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U18" s="507"/>
      <c r="BV18" s="507"/>
      <c r="BW18" s="507"/>
      <c r="BX18" s="507"/>
      <c r="BY18" s="507"/>
    </row>
    <row s="1383" customFormat="1" customHeight="1" ht="14.25" hidden="1">
      <c r="L19" s="1438"/>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U19" s="507"/>
      <c r="BV19" s="507"/>
      <c r="BW19" s="507"/>
      <c r="BX19" s="507"/>
      <c r="BY19" s="507"/>
    </row>
    <row s="1383" customFormat="1" customHeight="1" ht="12" hidden="1">
      <c r="L20" s="1438"/>
      <c r="M20" s="1379"/>
      <c r="N20" s="1379"/>
      <c r="O20" s="1381" t="s">
        <v>421</v>
      </c>
      <c r="P20" s="1379"/>
      <c r="Q20" s="1459"/>
      <c r="R20" s="1459"/>
      <c r="S20" s="724"/>
      <c r="T20" s="1155" t="s">
        <v>422</v>
      </c>
      <c r="Z20" s="166" t="s">
        <v>423</v>
      </c>
      <c r="AB20" s="166" t="s">
        <v>424</v>
      </c>
      <c r="AC20" s="1155" t="s">
        <v>422</v>
      </c>
      <c r="AG20" s="166" t="s">
        <v>425</v>
      </c>
      <c r="AI20" s="166" t="s">
        <v>424</v>
      </c>
      <c r="AJ20" s="1383"/>
      <c r="AK20" s="1383"/>
      <c r="AL20" s="1383"/>
      <c r="AM20" s="1383"/>
      <c r="AN20" s="1387" t="s">
        <v>423</v>
      </c>
      <c r="AO20" s="1383"/>
      <c r="AP20" s="1387" t="s">
        <v>424</v>
      </c>
      <c r="AQ20" s="1383"/>
      <c r="AR20" s="1383"/>
      <c r="AS20" s="1383"/>
      <c r="AT20" s="1383"/>
      <c r="AU20" s="1387" t="s">
        <v>423</v>
      </c>
      <c r="AV20" s="1383"/>
      <c r="AW20" s="1387" t="s">
        <v>424</v>
      </c>
      <c r="AX20" s="1383"/>
      <c r="AY20" s="1383"/>
      <c r="AZ20" s="1383"/>
      <c r="BA20" s="1383"/>
      <c r="BB20" s="1387" t="s">
        <v>423</v>
      </c>
      <c r="BC20" s="1383"/>
      <c r="BD20" s="1387" t="s">
        <v>424</v>
      </c>
      <c r="BE20" s="1383"/>
      <c r="BF20" s="1383"/>
      <c r="BG20" s="1383"/>
      <c r="BH20" s="1383"/>
      <c r="BI20" s="1387" t="s">
        <v>423</v>
      </c>
      <c r="BJ20" s="1383"/>
      <c r="BK20" s="1387" t="s">
        <v>424</v>
      </c>
      <c r="BL20" s="1383"/>
      <c r="BM20" s="1383"/>
      <c r="BN20" s="1383"/>
      <c r="BO20" s="1383"/>
      <c r="BP20" s="1387" t="s">
        <v>423</v>
      </c>
      <c r="BQ20" s="1383"/>
      <c r="BR20" s="1387" t="s">
        <v>424</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2082" t="str">
        <f>IF(TITLE_NAME_OR_PR_CHANGE="",IF(TITLE_NAME_OR_PR="","",TITLE_NAME_OR_PR),TITLE_NAME_OR_PR_CHANGE)</f>
        <v>КТР Волгоградской области</v>
      </c>
      <c r="AK27" s="2082"/>
      <c r="AL27" s="2082"/>
      <c r="AM27" s="2082"/>
      <c r="AN27" s="2082"/>
      <c r="AO27" s="2082"/>
      <c r="AP27" s="1660"/>
      <c r="AQ27" s="2082" t="str">
        <f>IF(TITLE_NAME_OR_PR_CHANGE="",IF(TITLE_NAME_OR_PR="","",TITLE_NAME_OR_PR),TITLE_NAME_OR_PR_CHANGE)</f>
        <v>КТР Волгоградской области</v>
      </c>
      <c r="AR27" s="2082"/>
      <c r="AS27" s="2082"/>
      <c r="AT27" s="2082"/>
      <c r="AU27" s="2082"/>
      <c r="AV27" s="2082"/>
      <c r="AW27" s="1660"/>
      <c r="AX27" s="2082" t="str">
        <f>IF(TITLE_NAME_OR_PR_CHANGE="",IF(TITLE_NAME_OR_PR="","",TITLE_NAME_OR_PR),TITLE_NAME_OR_PR_CHANGE)</f>
        <v>КТР Волгоградской области</v>
      </c>
      <c r="AY27" s="2082"/>
      <c r="AZ27" s="2082"/>
      <c r="BA27" s="2082"/>
      <c r="BB27" s="2082"/>
      <c r="BC27" s="2082"/>
      <c r="BD27" s="1660"/>
      <c r="BE27" s="2082" t="str">
        <f>IF(TITLE_NAME_OR_PR_CHANGE="",IF(TITLE_NAME_OR_PR="","",TITLE_NAME_OR_PR),TITLE_NAME_OR_PR_CHANGE)</f>
        <v>КТР Волгоградской области</v>
      </c>
      <c r="BF27" s="2082"/>
      <c r="BG27" s="2082"/>
      <c r="BH27" s="2082"/>
      <c r="BI27" s="2082"/>
      <c r="BJ27" s="2082"/>
      <c r="BK27" s="1660"/>
      <c r="BL27" s="2082" t="str">
        <f>IF(TITLE_NAME_OR_PR_CHANGE="",IF(TITLE_NAME_OR_PR="","",TITLE_NAME_OR_PR),TITLE_NAME_OR_PR_CHANGE)</f>
        <v>КТР Волгоградской области</v>
      </c>
      <c r="BM27" s="2082"/>
      <c r="BN27" s="2082"/>
      <c r="BO27" s="2082"/>
      <c r="BP27" s="2082"/>
      <c r="BQ27" s="2082"/>
      <c r="BR27" s="1660"/>
      <c r="BS27" s="314"/>
      <c r="BT27" s="261"/>
      <c r="BU27" s="360"/>
      <c r="BV27" s="360"/>
      <c r="BW27" s="360"/>
      <c r="BX27" s="360"/>
      <c r="BY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2081" t="str">
        <f>IF(TITLE_DATE_PR_CHANGE="",IF(TITLE_DATE_PR="","",TITLE_DATE_PR),TITLE_DATE_PR_CHANGE)</f>
        <v>45274.4790625</v>
      </c>
      <c r="AK28" s="2081"/>
      <c r="AL28" s="2081"/>
      <c r="AM28" s="2081"/>
      <c r="AN28" s="2081"/>
      <c r="AO28" s="2081"/>
      <c r="AP28" s="1660"/>
      <c r="AQ28" s="2081" t="str">
        <f>IF(TITLE_DATE_PR_CHANGE="",IF(TITLE_DATE_PR="","",TITLE_DATE_PR),TITLE_DATE_PR_CHANGE)</f>
        <v>45274.4790625</v>
      </c>
      <c r="AR28" s="2081"/>
      <c r="AS28" s="2081"/>
      <c r="AT28" s="2081"/>
      <c r="AU28" s="2081"/>
      <c r="AV28" s="2081"/>
      <c r="AW28" s="1660"/>
      <c r="AX28" s="2081" t="str">
        <f>IF(TITLE_DATE_PR_CHANGE="",IF(TITLE_DATE_PR="","",TITLE_DATE_PR),TITLE_DATE_PR_CHANGE)</f>
        <v>45274.4790625</v>
      </c>
      <c r="AY28" s="2081"/>
      <c r="AZ28" s="2081"/>
      <c r="BA28" s="2081"/>
      <c r="BB28" s="2081"/>
      <c r="BC28" s="2081"/>
      <c r="BD28" s="1660"/>
      <c r="BE28" s="2081" t="str">
        <f>IF(TITLE_DATE_PR_CHANGE="",IF(TITLE_DATE_PR="","",TITLE_DATE_PR),TITLE_DATE_PR_CHANGE)</f>
        <v>45274.4790625</v>
      </c>
      <c r="BF28" s="2081"/>
      <c r="BG28" s="2081"/>
      <c r="BH28" s="2081"/>
      <c r="BI28" s="2081"/>
      <c r="BJ28" s="2081"/>
      <c r="BK28" s="1660"/>
      <c r="BL28" s="2081" t="str">
        <f>IF(TITLE_DATE_PR_CHANGE="",IF(TITLE_DATE_PR="","",TITLE_DATE_PR),TITLE_DATE_PR_CHANGE)</f>
        <v>45274.4790625</v>
      </c>
      <c r="BM28" s="2081"/>
      <c r="BN28" s="2081"/>
      <c r="BO28" s="2081"/>
      <c r="BP28" s="2081"/>
      <c r="BQ28" s="2081"/>
      <c r="BR28" s="1660"/>
      <c r="BS28" s="314"/>
      <c r="BT28" s="261"/>
      <c r="BU28" s="360"/>
      <c r="BV28" s="360"/>
      <c r="BW28" s="360"/>
      <c r="BX28" s="360"/>
      <c r="BY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2082" t="str">
        <f>IF(TITLE_NUMBER_PR_CHANGE="",IF(TITLE_NUMBER_PR="","",TITLE_NUMBER_PR),TITLE_NUMBER_PR_CHANGE)</f>
        <v>50/74</v>
      </c>
      <c r="AK29" s="2082"/>
      <c r="AL29" s="2082"/>
      <c r="AM29" s="2082"/>
      <c r="AN29" s="2082"/>
      <c r="AO29" s="2082"/>
      <c r="AP29" s="1660"/>
      <c r="AQ29" s="2082" t="str">
        <f>IF(TITLE_NUMBER_PR_CHANGE="",IF(TITLE_NUMBER_PR="","",TITLE_NUMBER_PR),TITLE_NUMBER_PR_CHANGE)</f>
        <v>50/74</v>
      </c>
      <c r="AR29" s="2082"/>
      <c r="AS29" s="2082"/>
      <c r="AT29" s="2082"/>
      <c r="AU29" s="2082"/>
      <c r="AV29" s="2082"/>
      <c r="AW29" s="1660"/>
      <c r="AX29" s="2082" t="str">
        <f>IF(TITLE_NUMBER_PR_CHANGE="",IF(TITLE_NUMBER_PR="","",TITLE_NUMBER_PR),TITLE_NUMBER_PR_CHANGE)</f>
        <v>50/74</v>
      </c>
      <c r="AY29" s="2082"/>
      <c r="AZ29" s="2082"/>
      <c r="BA29" s="2082"/>
      <c r="BB29" s="2082"/>
      <c r="BC29" s="2082"/>
      <c r="BD29" s="1660"/>
      <c r="BE29" s="2082" t="str">
        <f>IF(TITLE_NUMBER_PR_CHANGE="",IF(TITLE_NUMBER_PR="","",TITLE_NUMBER_PR),TITLE_NUMBER_PR_CHANGE)</f>
        <v>50/74</v>
      </c>
      <c r="BF29" s="2082"/>
      <c r="BG29" s="2082"/>
      <c r="BH29" s="2082"/>
      <c r="BI29" s="2082"/>
      <c r="BJ29" s="2082"/>
      <c r="BK29" s="1660"/>
      <c r="BL29" s="2082" t="str">
        <f>IF(TITLE_NUMBER_PR_CHANGE="",IF(TITLE_NUMBER_PR="","",TITLE_NUMBER_PR),TITLE_NUMBER_PR_CHANGE)</f>
        <v>50/74</v>
      </c>
      <c r="BM29" s="2082"/>
      <c r="BN29" s="2082"/>
      <c r="BO29" s="2082"/>
      <c r="BP29" s="2082"/>
      <c r="BQ29" s="2082"/>
      <c r="BR29" s="1660"/>
      <c r="BS29" s="314"/>
      <c r="BT29" s="261"/>
      <c r="BU29" s="360"/>
      <c r="BV29" s="360"/>
      <c r="BW29" s="360"/>
      <c r="BX29" s="360"/>
      <c r="BY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2082" t="str">
        <f>IF(TITLE_IST_PUB_CHANGE="",IF(TITLE_IST_PUB="","",TITLE_IST_PUB),TITLE_IST_PUB_CHANGE)</f>
        <v>http://publication.pravo.gov.ru/document/3401202312190069?index=1</v>
      </c>
      <c r="AK30" s="2082"/>
      <c r="AL30" s="2082"/>
      <c r="AM30" s="2082"/>
      <c r="AN30" s="2082"/>
      <c r="AO30" s="2082"/>
      <c r="AP30" s="1660"/>
      <c r="AQ30" s="2082" t="str">
        <f>IF(TITLE_IST_PUB_CHANGE="",IF(TITLE_IST_PUB="","",TITLE_IST_PUB),TITLE_IST_PUB_CHANGE)</f>
        <v>http://publication.pravo.gov.ru/document/3401202312190069?index=1</v>
      </c>
      <c r="AR30" s="2082"/>
      <c r="AS30" s="2082"/>
      <c r="AT30" s="2082"/>
      <c r="AU30" s="2082"/>
      <c r="AV30" s="2082"/>
      <c r="AW30" s="1660"/>
      <c r="AX30" s="2082" t="str">
        <f>IF(TITLE_IST_PUB_CHANGE="",IF(TITLE_IST_PUB="","",TITLE_IST_PUB),TITLE_IST_PUB_CHANGE)</f>
        <v>http://publication.pravo.gov.ru/document/3401202312190069?index=1</v>
      </c>
      <c r="AY30" s="2082"/>
      <c r="AZ30" s="2082"/>
      <c r="BA30" s="2082"/>
      <c r="BB30" s="2082"/>
      <c r="BC30" s="2082"/>
      <c r="BD30" s="1660"/>
      <c r="BE30" s="2082" t="str">
        <f>IF(TITLE_IST_PUB_CHANGE="",IF(TITLE_IST_PUB="","",TITLE_IST_PUB),TITLE_IST_PUB_CHANGE)</f>
        <v>http://publication.pravo.gov.ru/document/3401202312190069?index=1</v>
      </c>
      <c r="BF30" s="2082"/>
      <c r="BG30" s="2082"/>
      <c r="BH30" s="2082"/>
      <c r="BI30" s="2082"/>
      <c r="BJ30" s="2082"/>
      <c r="BK30" s="1660"/>
      <c r="BL30" s="2082" t="str">
        <f>IF(TITLE_IST_PUB_CHANGE="",IF(TITLE_IST_PUB="","",TITLE_IST_PUB),TITLE_IST_PUB_CHANGE)</f>
        <v>http://publication.pravo.gov.ru/document/3401202312190069?index=1</v>
      </c>
      <c r="BM30" s="2082"/>
      <c r="BN30" s="2082"/>
      <c r="BO30" s="2082"/>
      <c r="BP30" s="2082"/>
      <c r="BQ30" s="2082"/>
      <c r="BR30" s="1660"/>
      <c r="BS30" s="314"/>
      <c r="BT30" s="261"/>
      <c r="BU30" s="360"/>
      <c r="BV30" s="360"/>
      <c r="BW30" s="360"/>
      <c r="BX30" s="360"/>
      <c r="BY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2081" t="str">
        <f>IF(TITLE_DATE_PR_CHANGE="",IF(TITLE_DATE_PR="","",TITLE_DATE_PR),TITLE_DATE_PR_CHANGE)</f>
        <v>45274.4790625</v>
      </c>
      <c r="AK32" s="2081"/>
      <c r="AL32" s="2081"/>
      <c r="AM32" s="2081"/>
      <c r="AN32" s="2081"/>
      <c r="AO32" s="2081"/>
      <c r="AP32" s="1660"/>
      <c r="AQ32" s="2081" t="str">
        <f>IF(TITLE_DATE_PR_CHANGE="",IF(TITLE_DATE_PR="","",TITLE_DATE_PR),TITLE_DATE_PR_CHANGE)</f>
        <v>45274.4790625</v>
      </c>
      <c r="AR32" s="2081"/>
      <c r="AS32" s="2081"/>
      <c r="AT32" s="2081"/>
      <c r="AU32" s="2081"/>
      <c r="AV32" s="2081"/>
      <c r="AW32" s="1660"/>
      <c r="AX32" s="2081" t="str">
        <f>IF(TITLE_DATE_PR_CHANGE="",IF(TITLE_DATE_PR="","",TITLE_DATE_PR),TITLE_DATE_PR_CHANGE)</f>
        <v>45274.4790625</v>
      </c>
      <c r="AY32" s="2081"/>
      <c r="AZ32" s="2081"/>
      <c r="BA32" s="2081"/>
      <c r="BB32" s="2081"/>
      <c r="BC32" s="2081"/>
      <c r="BD32" s="1660"/>
      <c r="BE32" s="2081" t="str">
        <f>IF(TITLE_DATE_PR_CHANGE="",IF(TITLE_DATE_PR="","",TITLE_DATE_PR),TITLE_DATE_PR_CHANGE)</f>
        <v>45274.4790625</v>
      </c>
      <c r="BF32" s="2081"/>
      <c r="BG32" s="2081"/>
      <c r="BH32" s="2081"/>
      <c r="BI32" s="2081"/>
      <c r="BJ32" s="2081"/>
      <c r="BK32" s="1660"/>
      <c r="BL32" s="2081" t="str">
        <f>IF(TITLE_DATE_PR_CHANGE="",IF(TITLE_DATE_PR="","",TITLE_DATE_PR),TITLE_DATE_PR_CHANGE)</f>
        <v>45274.4790625</v>
      </c>
      <c r="BM32" s="2081"/>
      <c r="BN32" s="2081"/>
      <c r="BO32" s="2081"/>
      <c r="BP32" s="2081"/>
      <c r="BQ32" s="2081"/>
      <c r="BR32" s="1660"/>
      <c r="BS32" s="314"/>
      <c r="BT32" s="261"/>
      <c r="BU32" s="360"/>
      <c r="BV32" s="360"/>
      <c r="BW32" s="360"/>
      <c r="BX32" s="360"/>
      <c r="BY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2082" t="str">
        <f>IF(TITLE_NUMBER_PR_CHANGE="",IF(TITLE_NUMBER_PR="","",TITLE_NUMBER_PR),TITLE_NUMBER_PR_CHANGE)</f>
        <v>50/74</v>
      </c>
      <c r="AK33" s="2082"/>
      <c r="AL33" s="2082"/>
      <c r="AM33" s="2082"/>
      <c r="AN33" s="2082"/>
      <c r="AO33" s="2082"/>
      <c r="AP33" s="1660"/>
      <c r="AQ33" s="2082" t="str">
        <f>IF(TITLE_NUMBER_PR_CHANGE="",IF(TITLE_NUMBER_PR="","",TITLE_NUMBER_PR),TITLE_NUMBER_PR_CHANGE)</f>
        <v>50/74</v>
      </c>
      <c r="AR33" s="2082"/>
      <c r="AS33" s="2082"/>
      <c r="AT33" s="2082"/>
      <c r="AU33" s="2082"/>
      <c r="AV33" s="2082"/>
      <c r="AW33" s="1660"/>
      <c r="AX33" s="2082" t="str">
        <f>IF(TITLE_NUMBER_PR_CHANGE="",IF(TITLE_NUMBER_PR="","",TITLE_NUMBER_PR),TITLE_NUMBER_PR_CHANGE)</f>
        <v>50/74</v>
      </c>
      <c r="AY33" s="2082"/>
      <c r="AZ33" s="2082"/>
      <c r="BA33" s="2082"/>
      <c r="BB33" s="2082"/>
      <c r="BC33" s="2082"/>
      <c r="BD33" s="1660"/>
      <c r="BE33" s="2082" t="str">
        <f>IF(TITLE_NUMBER_PR_CHANGE="",IF(TITLE_NUMBER_PR="","",TITLE_NUMBER_PR),TITLE_NUMBER_PR_CHANGE)</f>
        <v>50/74</v>
      </c>
      <c r="BF33" s="2082"/>
      <c r="BG33" s="2082"/>
      <c r="BH33" s="2082"/>
      <c r="BI33" s="2082"/>
      <c r="BJ33" s="2082"/>
      <c r="BK33" s="1660"/>
      <c r="BL33" s="2082" t="str">
        <f>IF(TITLE_NUMBER_PR_CHANGE="",IF(TITLE_NUMBER_PR="","",TITLE_NUMBER_PR),TITLE_NUMBER_PR_CHANGE)</f>
        <v>50/74</v>
      </c>
      <c r="BM33" s="2082"/>
      <c r="BN33" s="2082"/>
      <c r="BO33" s="2082"/>
      <c r="BP33" s="2082"/>
      <c r="BQ33" s="2082"/>
      <c r="BR33" s="1660"/>
      <c r="BS33" s="314"/>
      <c r="BT33" s="261"/>
      <c r="BU33" s="360"/>
      <c r="BV33" s="360"/>
      <c r="BW33" s="360"/>
      <c r="BX33" s="360"/>
      <c r="BY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430</v>
      </c>
      <c r="AC34" s="314"/>
      <c r="AD34" s="314"/>
      <c r="AE34" s="314"/>
      <c r="AF34" s="314"/>
      <c r="AG34" s="314"/>
      <c r="AH34" s="314"/>
      <c r="AI34" s="259" t="s">
        <v>430</v>
      </c>
      <c r="AJ34" s="1660"/>
      <c r="AK34" s="1660"/>
      <c r="AL34" s="1660"/>
      <c r="AM34" s="1660"/>
      <c r="AN34" s="1660"/>
      <c r="AO34" s="1660"/>
      <c r="AP34" s="1667" t="s">
        <v>430</v>
      </c>
      <c r="AQ34" s="1660"/>
      <c r="AR34" s="1660"/>
      <c r="AS34" s="1660"/>
      <c r="AT34" s="1660"/>
      <c r="AU34" s="1660"/>
      <c r="AV34" s="1660"/>
      <c r="AW34" s="1667" t="s">
        <v>430</v>
      </c>
      <c r="AX34" s="1660"/>
      <c r="AY34" s="1660"/>
      <c r="AZ34" s="1660"/>
      <c r="BA34" s="1660"/>
      <c r="BB34" s="1660"/>
      <c r="BC34" s="1660"/>
      <c r="BD34" s="1667" t="s">
        <v>430</v>
      </c>
      <c r="BE34" s="1660"/>
      <c r="BF34" s="1660"/>
      <c r="BG34" s="1660"/>
      <c r="BH34" s="1660"/>
      <c r="BI34" s="1660"/>
      <c r="BJ34" s="1660"/>
      <c r="BK34" s="1667" t="s">
        <v>430</v>
      </c>
      <c r="BL34" s="1660"/>
      <c r="BM34" s="1660"/>
      <c r="BN34" s="1660"/>
      <c r="BO34" s="1660"/>
      <c r="BP34" s="1660"/>
      <c r="BQ34" s="1660"/>
      <c r="BR34" s="1667" t="s">
        <v>430</v>
      </c>
      <c r="BU34" s="360"/>
      <c r="BV34" s="360"/>
      <c r="BW34" s="360"/>
      <c r="BX34" s="360"/>
      <c r="BY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226</v>
      </c>
      <c r="AK35" s="2106"/>
      <c r="AL35" s="2106"/>
      <c r="AM35" s="2106"/>
      <c r="AN35" s="2106"/>
      <c r="AO35" s="2106"/>
      <c r="AP35" s="2106"/>
      <c r="AQ35" s="2106" t="s">
        <v>226</v>
      </c>
      <c r="AR35" s="2106"/>
      <c r="AS35" s="2106"/>
      <c r="AT35" s="2106"/>
      <c r="AU35" s="2106"/>
      <c r="AV35" s="2106"/>
      <c r="AW35" s="2106"/>
      <c r="AX35" s="2106" t="s">
        <v>226</v>
      </c>
      <c r="AY35" s="2106"/>
      <c r="AZ35" s="2106"/>
      <c r="BA35" s="2106"/>
      <c r="BB35" s="2106"/>
      <c r="BC35" s="2106"/>
      <c r="BD35" s="2106"/>
      <c r="BE35" s="2106" t="s">
        <v>226</v>
      </c>
      <c r="BF35" s="2106"/>
      <c r="BG35" s="2106"/>
      <c r="BH35" s="2106"/>
      <c r="BI35" s="2106"/>
      <c r="BJ35" s="2106"/>
      <c r="BK35" s="2106"/>
      <c r="BL35" s="2106" t="s">
        <v>226</v>
      </c>
      <c r="BM35" s="2106"/>
      <c r="BN35" s="2106"/>
      <c r="BO35" s="2106"/>
      <c r="BP35" s="2106"/>
      <c r="BQ35" s="2106"/>
      <c r="BR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2017" t="s">
        <v>303</v>
      </c>
      <c r="AK36" s="2017"/>
      <c r="AL36" s="2017"/>
      <c r="AM36" s="2017"/>
      <c r="AN36" s="2017"/>
      <c r="AO36" s="2017"/>
      <c r="AP36" s="2017"/>
      <c r="AQ36" s="2017" t="s">
        <v>303</v>
      </c>
      <c r="AR36" s="2017"/>
      <c r="AS36" s="2017"/>
      <c r="AT36" s="2017"/>
      <c r="AU36" s="2017"/>
      <c r="AV36" s="2017"/>
      <c r="AW36" s="2017"/>
      <c r="AX36" s="2017" t="s">
        <v>303</v>
      </c>
      <c r="AY36" s="2017"/>
      <c r="AZ36" s="2017"/>
      <c r="BA36" s="2017"/>
      <c r="BB36" s="2017"/>
      <c r="BC36" s="2017"/>
      <c r="BD36" s="2017"/>
      <c r="BE36" s="2017" t="s">
        <v>303</v>
      </c>
      <c r="BF36" s="2017"/>
      <c r="BG36" s="2017"/>
      <c r="BH36" s="2017"/>
      <c r="BI36" s="2017"/>
      <c r="BJ36" s="2017"/>
      <c r="BK36" s="2017"/>
      <c r="BL36" s="2017" t="s">
        <v>303</v>
      </c>
      <c r="BM36" s="2017"/>
      <c r="BN36" s="2017"/>
      <c r="BO36" s="2017"/>
      <c r="BP36" s="2017"/>
      <c r="BQ36" s="2017"/>
      <c r="BR36" s="2017"/>
      <c r="BS36" s="1953"/>
      <c r="BT36" s="1953"/>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224" t="s">
        <v>432</v>
      </c>
      <c r="AK37" s="2225"/>
      <c r="AL37" s="2225"/>
      <c r="AM37" s="2225"/>
      <c r="AN37" s="2225"/>
      <c r="AO37" s="2226"/>
      <c r="AP37" s="2111" t="s">
        <v>433</v>
      </c>
      <c r="AQ37" s="2224" t="s">
        <v>432</v>
      </c>
      <c r="AR37" s="2225"/>
      <c r="AS37" s="2225"/>
      <c r="AT37" s="2225"/>
      <c r="AU37" s="2225"/>
      <c r="AV37" s="2226"/>
      <c r="AW37" s="2111" t="s">
        <v>433</v>
      </c>
      <c r="AX37" s="2224" t="s">
        <v>432</v>
      </c>
      <c r="AY37" s="2225"/>
      <c r="AZ37" s="2225"/>
      <c r="BA37" s="2225"/>
      <c r="BB37" s="2225"/>
      <c r="BC37" s="2226"/>
      <c r="BD37" s="2111" t="s">
        <v>433</v>
      </c>
      <c r="BE37" s="2224" t="s">
        <v>432</v>
      </c>
      <c r="BF37" s="2225"/>
      <c r="BG37" s="2225"/>
      <c r="BH37" s="2225"/>
      <c r="BI37" s="2225"/>
      <c r="BJ37" s="2226"/>
      <c r="BK37" s="2111" t="s">
        <v>433</v>
      </c>
      <c r="BL37" s="2224" t="s">
        <v>432</v>
      </c>
      <c r="BM37" s="2225"/>
      <c r="BN37" s="2225"/>
      <c r="BO37" s="2225"/>
      <c r="BP37" s="2225"/>
      <c r="BQ37" s="2226"/>
      <c r="BR37" s="2111" t="s">
        <v>433</v>
      </c>
      <c r="BS37" s="2114" t="s">
        <v>435</v>
      </c>
      <c r="BT37" s="1953"/>
    </row>
    <row customHeight="1" ht="33.75">
      <c r="Q38" s="368"/>
      <c r="R38" s="368"/>
      <c r="S38" s="2107"/>
      <c r="T38" s="2044"/>
      <c r="U38" s="1026"/>
      <c r="V38" s="1369" t="s">
        <v>491</v>
      </c>
      <c r="W38" s="2100" t="s">
        <v>438</v>
      </c>
      <c r="X38" s="2102"/>
      <c r="Y38" s="2100" t="s">
        <v>439</v>
      </c>
      <c r="Z38" s="2101"/>
      <c r="AA38" s="2102"/>
      <c r="AB38" s="2112"/>
      <c r="AC38" s="1369" t="s">
        <v>491</v>
      </c>
      <c r="AD38" s="2100" t="s">
        <v>438</v>
      </c>
      <c r="AE38" s="2102"/>
      <c r="AF38" s="2100" t="s">
        <v>439</v>
      </c>
      <c r="AG38" s="2101"/>
      <c r="AH38" s="2102"/>
      <c r="AI38" s="2112"/>
      <c r="AJ38" s="2015" t="s">
        <v>491</v>
      </c>
      <c r="AK38" s="1937" t="s">
        <v>438</v>
      </c>
      <c r="AL38" s="1939"/>
      <c r="AM38" s="1937" t="s">
        <v>439</v>
      </c>
      <c r="AN38" s="2016"/>
      <c r="AO38" s="1939"/>
      <c r="AP38" s="2112"/>
      <c r="AQ38" s="2015" t="s">
        <v>491</v>
      </c>
      <c r="AR38" s="1937" t="s">
        <v>438</v>
      </c>
      <c r="AS38" s="1939"/>
      <c r="AT38" s="1937" t="s">
        <v>439</v>
      </c>
      <c r="AU38" s="2016"/>
      <c r="AV38" s="1939"/>
      <c r="AW38" s="2112"/>
      <c r="AX38" s="2015" t="s">
        <v>491</v>
      </c>
      <c r="AY38" s="1937" t="s">
        <v>438</v>
      </c>
      <c r="AZ38" s="1939"/>
      <c r="BA38" s="1937" t="s">
        <v>439</v>
      </c>
      <c r="BB38" s="2016"/>
      <c r="BC38" s="1939"/>
      <c r="BD38" s="2112"/>
      <c r="BE38" s="2015" t="s">
        <v>491</v>
      </c>
      <c r="BF38" s="1937" t="s">
        <v>438</v>
      </c>
      <c r="BG38" s="1939"/>
      <c r="BH38" s="1937" t="s">
        <v>439</v>
      </c>
      <c r="BI38" s="2016"/>
      <c r="BJ38" s="1939"/>
      <c r="BK38" s="2112"/>
      <c r="BL38" s="2015" t="s">
        <v>491</v>
      </c>
      <c r="BM38" s="1937" t="s">
        <v>438</v>
      </c>
      <c r="BN38" s="1939"/>
      <c r="BO38" s="1937" t="s">
        <v>439</v>
      </c>
      <c r="BP38" s="2016"/>
      <c r="BQ38" s="1939"/>
      <c r="BR38" s="2112"/>
      <c r="BS38" s="2115"/>
      <c r="BT38" s="1953"/>
    </row>
    <row customHeight="1" ht="33.7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369" t="s">
        <v>494</v>
      </c>
      <c r="W39" s="1224" t="s">
        <v>495</v>
      </c>
      <c r="X39" s="1224" t="s">
        <v>496</v>
      </c>
      <c r="Y39" s="1374" t="s">
        <v>449</v>
      </c>
      <c r="Z39" s="2103" t="s">
        <v>450</v>
      </c>
      <c r="AA39" s="2104"/>
      <c r="AB39" s="2113"/>
      <c r="AC39" s="1369" t="s">
        <v>494</v>
      </c>
      <c r="AD39" s="1224" t="s">
        <v>495</v>
      </c>
      <c r="AE39" s="1224" t="s">
        <v>496</v>
      </c>
      <c r="AF39" s="1374" t="s">
        <v>449</v>
      </c>
      <c r="AG39" s="2103" t="s">
        <v>450</v>
      </c>
      <c r="AH39" s="2104"/>
      <c r="AI39" s="2113"/>
      <c r="AJ39" s="2015" t="s">
        <v>494</v>
      </c>
      <c r="AK39" s="2360" t="s">
        <v>495</v>
      </c>
      <c r="AL39" s="2360" t="s">
        <v>496</v>
      </c>
      <c r="AM39" s="2360" t="s">
        <v>449</v>
      </c>
      <c r="AN39" s="2050" t="s">
        <v>450</v>
      </c>
      <c r="AO39" s="2066"/>
      <c r="AP39" s="2113"/>
      <c r="AQ39" s="2015" t="s">
        <v>494</v>
      </c>
      <c r="AR39" s="2360" t="s">
        <v>495</v>
      </c>
      <c r="AS39" s="2360" t="s">
        <v>496</v>
      </c>
      <c r="AT39" s="2360" t="s">
        <v>449</v>
      </c>
      <c r="AU39" s="2050" t="s">
        <v>450</v>
      </c>
      <c r="AV39" s="2066"/>
      <c r="AW39" s="2113"/>
      <c r="AX39" s="2015" t="s">
        <v>494</v>
      </c>
      <c r="AY39" s="2360" t="s">
        <v>495</v>
      </c>
      <c r="AZ39" s="2360" t="s">
        <v>496</v>
      </c>
      <c r="BA39" s="2360" t="s">
        <v>449</v>
      </c>
      <c r="BB39" s="2050" t="s">
        <v>450</v>
      </c>
      <c r="BC39" s="2066"/>
      <c r="BD39" s="2113"/>
      <c r="BE39" s="2015" t="s">
        <v>494</v>
      </c>
      <c r="BF39" s="2360" t="s">
        <v>495</v>
      </c>
      <c r="BG39" s="2360" t="s">
        <v>496</v>
      </c>
      <c r="BH39" s="2360" t="s">
        <v>449</v>
      </c>
      <c r="BI39" s="2050" t="s">
        <v>450</v>
      </c>
      <c r="BJ39" s="2066"/>
      <c r="BK39" s="2113"/>
      <c r="BL39" s="2015" t="s">
        <v>494</v>
      </c>
      <c r="BM39" s="2360" t="s">
        <v>495</v>
      </c>
      <c r="BN39" s="2360" t="s">
        <v>496</v>
      </c>
      <c r="BO39" s="2360" t="s">
        <v>449</v>
      </c>
      <c r="BP39" s="2050" t="s">
        <v>450</v>
      </c>
      <c r="BQ39" s="2066"/>
      <c r="BR39" s="2113"/>
      <c r="BS39" s="2116"/>
      <c r="BT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1250">
        <f>OFFSET(BS40,0,-1)</f>
        <v>14</v>
      </c>
      <c r="BT40" s="1370">
        <f>OFFSET(BT40,0,-1)+1</f>
        <v>15</v>
      </c>
      <c r="BU40" s="507"/>
      <c r="BV40" s="507"/>
      <c r="BW40" s="507"/>
      <c r="BX40" s="507"/>
      <c r="BY40" s="507"/>
    </row>
    <row customHeight="1" ht="23.25">
      <c r="A41" s="1380" t="s">
        <v>212</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питьевую воду</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5"/>
      <c r="BT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96"/>
      <c r="BW41" s="496" t="str">
        <f>IF(T41="","",T41)</f>
        <v>Наименование тарифа</v>
      </c>
      <c r="BX41" s="496"/>
      <c r="BY41" s="496"/>
    </row>
    <row customHeight="1" ht="23.25">
      <c r="A42" s="1380" t="s">
        <v>212</v>
      </c>
      <c r="B42" s="1380" t="s">
        <v>213</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1.1</v>
      </c>
      <c r="T42" s="290" t="s">
        <v>402</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5"/>
      <c r="BT42" s="1273" t="s">
        <v>403</v>
      </c>
      <c r="BV42" s="496"/>
      <c r="BW42" s="496" t="str">
        <f>IF(T42="","",T42)</f>
        <v>Территория действия тарифа</v>
      </c>
      <c r="BX42" s="496"/>
      <c r="BY42" s="496"/>
    </row>
    <row customHeight="1" ht="23.25">
      <c r="A43" s="1380" t="s">
        <v>212</v>
      </c>
      <c r="B43" s="1380" t="s">
        <v>213</v>
      </c>
      <c r="C43" s="1380" t="s">
        <v>214</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1.1.1</v>
      </c>
      <c r="T43" s="291" t="s">
        <v>483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5"/>
      <c r="BT43" s="1273" t="s">
        <v>484</v>
      </c>
      <c r="BV43" s="496"/>
      <c r="BW43" s="496" t="str">
        <f>IF(T43="","",T43)</f>
        <v>Наименование централизованной системы холодного водоснабжения</v>
      </c>
      <c r="BX43" s="496"/>
      <c r="BY43" s="496"/>
    </row>
    <row customHeight="1" ht="23.25">
      <c r="A44" s="1380" t="s">
        <v>212</v>
      </c>
      <c r="B44" s="1380" t="s">
        <v>213</v>
      </c>
      <c r="C44" s="1380" t="s">
        <v>214</v>
      </c>
      <c r="D44" s="1380" t="s">
        <v>497</v>
      </c>
      <c r="E44" s="2090"/>
      <c r="F44" s="2090"/>
      <c r="G44" s="2090"/>
      <c r="H44" s="2090"/>
      <c r="I44" s="2091" t="str">
        <f>S43&amp;".1"</f>
        <v>1.1.1.1</v>
      </c>
      <c r="J44" s="1380"/>
      <c r="K44" s="1380"/>
      <c r="L44" s="1381"/>
      <c r="P44" s="2093">
        <v>1</v>
      </c>
      <c r="Q44" s="1371"/>
      <c r="R44" s="344"/>
      <c r="S44" s="1375" t="str">
        <f>$I44</f>
        <v>1.1.1.1</v>
      </c>
      <c r="T44" s="266" t="s">
        <v>485</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81"/>
      <c r="BT44" s="1273" t="s">
        <v>486</v>
      </c>
      <c r="BV44" s="496"/>
      <c r="BW44" s="496" t="str">
        <f>IF(T44="","",T44)</f>
        <v>Наименование признака дифференциации</v>
      </c>
      <c r="BX44" s="496"/>
      <c r="BY44" s="496"/>
    </row>
    <row customHeight="1" ht="23.25">
      <c r="A45" s="1380" t="s">
        <v>212</v>
      </c>
      <c r="B45" s="1380" t="s">
        <v>213</v>
      </c>
      <c r="C45" s="1380" t="s">
        <v>214</v>
      </c>
      <c r="D45" s="1380" t="s">
        <v>497</v>
      </c>
      <c r="E45" s="2090"/>
      <c r="F45" s="2090"/>
      <c r="G45" s="2090"/>
      <c r="H45" s="2090"/>
      <c r="I45" s="2092"/>
      <c r="J45" s="2091" t="str">
        <f>I44&amp;".1"</f>
        <v>1.1.1.1.1</v>
      </c>
      <c r="K45" s="1380"/>
      <c r="L45" s="1381" t="s">
        <v>411</v>
      </c>
      <c r="P45" s="2093"/>
      <c r="Q45" s="2093">
        <v>1</v>
      </c>
      <c r="R45" s="345"/>
      <c r="S45" s="1375" t="str">
        <f>$J45</f>
        <v>1.1.1.1.1</v>
      </c>
      <c r="T45" s="267" t="s">
        <v>412</v>
      </c>
      <c r="U45" s="280"/>
      <c r="V45" s="2077"/>
      <c r="W45" s="2078"/>
      <c r="X45" s="2078"/>
      <c r="Y45" s="2078"/>
      <c r="Z45" s="2078"/>
      <c r="AA45" s="2078"/>
      <c r="AB45" s="2079"/>
      <c r="AC45" s="2077" t="s">
        <v>498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9"/>
      <c r="BT45" s="1324" t="s">
        <v>487</v>
      </c>
      <c r="BV45" s="496"/>
      <c r="BW45" s="496" t="str">
        <f>IF(T45="","",T45)</f>
        <v>Группа потребителей</v>
      </c>
      <c r="BX45" s="496"/>
      <c r="BY45" s="496"/>
    </row>
    <row customHeight="1" ht="23.25">
      <c r="A46" s="1380" t="s">
        <v>212</v>
      </c>
      <c r="B46" s="1380" t="s">
        <v>213</v>
      </c>
      <c r="C46" s="1380" t="s">
        <v>214</v>
      </c>
      <c r="D46" s="1380" t="s">
        <v>497</v>
      </c>
      <c r="E46" s="2090"/>
      <c r="F46" s="2090"/>
      <c r="G46" s="2090"/>
      <c r="H46" s="2090"/>
      <c r="I46" s="2092"/>
      <c r="J46" s="2092"/>
      <c r="K46" s="2091" t="str">
        <f>J45&amp;".1"</f>
        <v>1.1.1.1.1.1</v>
      </c>
      <c r="L46" s="1381"/>
      <c r="P46" s="2093"/>
      <c r="Q46" s="2093"/>
      <c r="R46" s="345">
        <v>1</v>
      </c>
      <c r="S46" s="1375" t="str">
        <f>$K46</f>
        <v>1.1.1.1.1.1</v>
      </c>
      <c r="T46" s="1454"/>
      <c r="U46" s="280"/>
      <c r="V46" s="746"/>
      <c r="W46" s="746"/>
      <c r="X46" s="1272"/>
      <c r="Y46" s="2425"/>
      <c r="Z46" s="1963" t="s">
        <v>60</v>
      </c>
      <c r="AA46" s="2096"/>
      <c r="AB46" s="1963" t="s">
        <v>60</v>
      </c>
      <c r="AC46" s="746">
        <v>17.96</v>
      </c>
      <c r="AD46" s="746"/>
      <c r="AE46" s="1272"/>
      <c r="AF46" s="2425">
        <v>45292.47079861111</v>
      </c>
      <c r="AG46" s="1963" t="s">
        <v>60</v>
      </c>
      <c r="AH46" s="2096">
        <v>45473.47109953704</v>
      </c>
      <c r="AI46" s="1963" t="s">
        <v>60</v>
      </c>
      <c r="AJ46" s="746">
        <v>19.72</v>
      </c>
      <c r="AK46" s="746"/>
      <c r="AL46" s="1272"/>
      <c r="AM46" s="2425">
        <v>45474.47180555556</v>
      </c>
      <c r="AN46" s="1963" t="s">
        <v>60</v>
      </c>
      <c r="AO46" s="2096">
        <v>45838.471979166665</v>
      </c>
      <c r="AP46" s="1963" t="s">
        <v>60</v>
      </c>
      <c r="AQ46" s="746">
        <v>20.84</v>
      </c>
      <c r="AR46" s="746"/>
      <c r="AS46" s="1272"/>
      <c r="AT46" s="2425">
        <v>45839.472719907404</v>
      </c>
      <c r="AU46" s="1963" t="s">
        <v>60</v>
      </c>
      <c r="AV46" s="2096">
        <v>46203.47292824074</v>
      </c>
      <c r="AW46" s="1963" t="s">
        <v>60</v>
      </c>
      <c r="AX46" s="746">
        <v>21.68</v>
      </c>
      <c r="AY46" s="746"/>
      <c r="AZ46" s="1272"/>
      <c r="BA46" s="2425">
        <v>46204.47363425926</v>
      </c>
      <c r="BB46" s="1963" t="s">
        <v>60</v>
      </c>
      <c r="BC46" s="2096">
        <v>46568.47381944444</v>
      </c>
      <c r="BD46" s="1963" t="s">
        <v>60</v>
      </c>
      <c r="BE46" s="746">
        <v>22.55</v>
      </c>
      <c r="BF46" s="746"/>
      <c r="BG46" s="1272"/>
      <c r="BH46" s="2425">
        <v>46569.474953703706</v>
      </c>
      <c r="BI46" s="1963" t="s">
        <v>60</v>
      </c>
      <c r="BJ46" s="2096">
        <v>46934.47528935185</v>
      </c>
      <c r="BK46" s="1963" t="s">
        <v>60</v>
      </c>
      <c r="BL46" s="746">
        <v>23.45</v>
      </c>
      <c r="BM46" s="746"/>
      <c r="BN46" s="1272"/>
      <c r="BO46" s="2425">
        <v>46935.47861111111</v>
      </c>
      <c r="BP46" s="1963" t="s">
        <v>60</v>
      </c>
      <c r="BQ46" s="2096">
        <v>47118.47876157407</v>
      </c>
      <c r="BR46" s="1963" t="s">
        <v>60</v>
      </c>
      <c r="BS46" s="1455"/>
      <c r="BT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07">
        <f>STRCHECKDATE(V47:BS47)</f>
      </c>
      <c r="BV46" s="496"/>
      <c r="BW46" s="496" t="str">
        <f>IF(T46="","",T46)</f>
        <v/>
      </c>
      <c r="BX46" s="496"/>
      <c r="BY46" s="496"/>
    </row>
    <row customHeight="1" ht="0">
      <c r="A47" s="1380" t="s">
        <v>212</v>
      </c>
      <c r="B47" s="1380" t="s">
        <v>213</v>
      </c>
      <c r="C47" s="1380" t="s">
        <v>214</v>
      </c>
      <c r="D47" s="1380" t="s">
        <v>497</v>
      </c>
      <c r="E47" s="2090"/>
      <c r="F47" s="2090"/>
      <c r="G47" s="2090"/>
      <c r="H47" s="2090"/>
      <c r="I47" s="2092"/>
      <c r="J47" s="2092"/>
      <c r="K47" s="2091"/>
      <c r="L47" s="1381"/>
      <c r="P47" s="2093"/>
      <c r="Q47" s="2093"/>
      <c r="R47" s="345"/>
      <c r="S47" s="1376"/>
      <c r="T47" s="280"/>
      <c r="U47" s="280"/>
      <c r="V47" s="312"/>
      <c r="W47" s="312"/>
      <c r="X47" s="316" t="str">
        <f>Y46&amp;"-"&amp;AA46</f>
        <v>-</v>
      </c>
      <c r="Y47" s="2134"/>
      <c r="Z47" s="1963"/>
      <c r="AA47" s="2097"/>
      <c r="AB47" s="1963"/>
      <c r="AC47" s="312"/>
      <c r="AD47" s="312"/>
      <c r="AE47" s="316" t="str">
        <f>AF46&amp;"-"&amp;AH46</f>
        <v>45292.47079861111-45473.47109953704</v>
      </c>
      <c r="AF47" s="2095"/>
      <c r="AG47" s="1963"/>
      <c r="AH47" s="2097"/>
      <c r="AI47" s="1963"/>
      <c r="AJ47" s="312"/>
      <c r="AK47" s="312"/>
      <c r="AL47" s="316" t="str">
        <f>AM46&amp;"-"&amp;AO46</f>
        <v>45474.47180555556-45838.471979166665</v>
      </c>
      <c r="AM47" s="2134"/>
      <c r="AN47" s="1963"/>
      <c r="AO47" s="2097"/>
      <c r="AP47" s="1963"/>
      <c r="AQ47" s="312"/>
      <c r="AR47" s="312"/>
      <c r="AS47" s="316" t="str">
        <f>AT46&amp;"-"&amp;AV46</f>
        <v>45839.472719907404-46203.47292824074</v>
      </c>
      <c r="AT47" s="2134"/>
      <c r="AU47" s="1963"/>
      <c r="AV47" s="2097"/>
      <c r="AW47" s="1963"/>
      <c r="AX47" s="312"/>
      <c r="AY47" s="312"/>
      <c r="AZ47" s="316" t="str">
        <f>BA46&amp;"-"&amp;BC46</f>
        <v>46204.47363425926-46568.47381944444</v>
      </c>
      <c r="BA47" s="2134"/>
      <c r="BB47" s="1963"/>
      <c r="BC47" s="2097"/>
      <c r="BD47" s="1963"/>
      <c r="BE47" s="312"/>
      <c r="BF47" s="312"/>
      <c r="BG47" s="316" t="str">
        <f>BH46&amp;"-"&amp;BJ46</f>
        <v>46569.474953703706-46934.47528935185</v>
      </c>
      <c r="BH47" s="2134"/>
      <c r="BI47" s="1963"/>
      <c r="BJ47" s="2097"/>
      <c r="BK47" s="1963"/>
      <c r="BL47" s="312"/>
      <c r="BM47" s="312"/>
      <c r="BN47" s="316" t="str">
        <f>BO46&amp;"-"&amp;BQ46</f>
        <v>46935.47861111111-47118.47876157407</v>
      </c>
      <c r="BO47" s="2134"/>
      <c r="BP47" s="1963"/>
      <c r="BQ47" s="2097"/>
      <c r="BR47" s="1963"/>
      <c r="BS47" s="1456"/>
      <c r="BT47" s="2182"/>
      <c r="BV47" s="496"/>
      <c r="BW47" s="496" t="str">
        <f>IF(T47="","",T47)</f>
        <v/>
      </c>
      <c r="BX47" s="496"/>
      <c r="BY47" s="496"/>
    </row>
    <row customHeight="1" ht="21">
      <c r="A48" s="1380" t="s">
        <v>212</v>
      </c>
      <c r="B48" s="1380" t="s">
        <v>213</v>
      </c>
      <c r="C48" s="1380" t="s">
        <v>214</v>
      </c>
      <c r="D48" s="1380" t="s">
        <v>497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2660"/>
      <c r="AK48" s="2661"/>
      <c r="AL48" s="2662"/>
      <c r="AM48" s="2663"/>
      <c r="AN48" s="2664"/>
      <c r="AO48" s="2665"/>
      <c r="AP48" s="2666"/>
      <c r="AQ48" s="2667"/>
      <c r="AR48" s="2668"/>
      <c r="AS48" s="2669"/>
      <c r="AT48" s="2670"/>
      <c r="AU48" s="2671"/>
      <c r="AV48" s="2672"/>
      <c r="AW48" s="2673"/>
      <c r="AX48" s="2674"/>
      <c r="AY48" s="2675"/>
      <c r="AZ48" s="2676"/>
      <c r="BA48" s="2677"/>
      <c r="BB48" s="2678"/>
      <c r="BC48" s="2679"/>
      <c r="BD48" s="2680"/>
      <c r="BE48" s="2681"/>
      <c r="BF48" s="2682"/>
      <c r="BG48" s="2683"/>
      <c r="BH48" s="2684"/>
      <c r="BI48" s="2685"/>
      <c r="BJ48" s="2686"/>
      <c r="BK48" s="2687"/>
      <c r="BL48" s="2688"/>
      <c r="BM48" s="2689"/>
      <c r="BN48" s="2690"/>
      <c r="BO48" s="2691"/>
      <c r="BP48" s="2692"/>
      <c r="BQ48" s="2693"/>
      <c r="BR48" s="2694"/>
      <c r="BS48" s="359"/>
      <c r="BT48" s="1273" t="s">
        <v>489</v>
      </c>
      <c r="BV48" s="496"/>
      <c r="BW48" s="496" t="str">
        <f>IF(T48="","",T48)</f>
        <v>Добавить значение признака дифференциации</v>
      </c>
      <c r="BX48" s="496"/>
      <c r="BY48" s="496"/>
    </row>
    <row customHeight="1" ht="21">
      <c r="A49" s="1380" t="s">
        <v>212</v>
      </c>
      <c r="B49" s="1380" t="s">
        <v>213</v>
      </c>
      <c r="C49" s="1380" t="s">
        <v>214</v>
      </c>
      <c r="D49" s="1380" t="s">
        <v>497</v>
      </c>
      <c r="E49" s="2090"/>
      <c r="F49" s="2090"/>
      <c r="G49" s="2090"/>
      <c r="H49" s="2090"/>
      <c r="I49" s="2091"/>
      <c r="J49" s="1380"/>
      <c r="K49" s="1380"/>
      <c r="L49" s="1381"/>
      <c r="P49" s="2093"/>
      <c r="Q49" s="1371"/>
      <c r="R49" s="344"/>
      <c r="S49" s="1295"/>
      <c r="T49" s="356" t="s">
        <v>417</v>
      </c>
      <c r="U49" s="359"/>
      <c r="V49" s="359"/>
      <c r="W49" s="359"/>
      <c r="X49" s="359"/>
      <c r="Y49" s="359"/>
      <c r="Z49" s="359"/>
      <c r="AA49" s="359"/>
      <c r="AB49" s="358"/>
      <c r="AC49" s="359"/>
      <c r="AD49" s="359"/>
      <c r="AE49" s="359"/>
      <c r="AF49" s="359"/>
      <c r="AG49" s="359"/>
      <c r="AH49" s="359"/>
      <c r="AI49" s="358"/>
      <c r="AJ49" s="2695"/>
      <c r="AK49" s="2696"/>
      <c r="AL49" s="2697"/>
      <c r="AM49" s="2698"/>
      <c r="AN49" s="2699"/>
      <c r="AO49" s="2700"/>
      <c r="AP49" s="2701"/>
      <c r="AQ49" s="2702"/>
      <c r="AR49" s="2703"/>
      <c r="AS49" s="2704"/>
      <c r="AT49" s="2705"/>
      <c r="AU49" s="2706"/>
      <c r="AV49" s="2707"/>
      <c r="AW49" s="2708"/>
      <c r="AX49" s="2709"/>
      <c r="AY49" s="2710"/>
      <c r="AZ49" s="2711"/>
      <c r="BA49" s="2712"/>
      <c r="BB49" s="2713"/>
      <c r="BC49" s="2714"/>
      <c r="BD49" s="2715"/>
      <c r="BE49" s="2716"/>
      <c r="BF49" s="2717"/>
      <c r="BG49" s="2718"/>
      <c r="BH49" s="2719"/>
      <c r="BI49" s="2720"/>
      <c r="BJ49" s="2721"/>
      <c r="BK49" s="2722"/>
      <c r="BL49" s="2723"/>
      <c r="BM49" s="2724"/>
      <c r="BN49" s="2725"/>
      <c r="BO49" s="2726"/>
      <c r="BP49" s="2727"/>
      <c r="BQ49" s="2728"/>
      <c r="BR49" s="2729"/>
      <c r="BS49" s="359"/>
      <c r="BT49" s="1457"/>
      <c r="BV49" s="496"/>
      <c r="BW49" s="496" t="str">
        <f>IF(T49="","",T49)</f>
        <v>Добавить группу потребителей</v>
      </c>
      <c r="BX49" s="496"/>
      <c r="BY49" s="496"/>
    </row>
    <row customHeight="1" ht="21">
      <c r="A50" s="1380" t="s">
        <v>212</v>
      </c>
      <c r="B50" s="1380" t="s">
        <v>213</v>
      </c>
      <c r="C50" s="1380" t="s">
        <v>214</v>
      </c>
      <c r="D50" s="1380" t="s">
        <v>497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2730"/>
      <c r="AK50" s="2731"/>
      <c r="AL50" s="2732"/>
      <c r="AM50" s="2733"/>
      <c r="AN50" s="2734"/>
      <c r="AO50" s="2735"/>
      <c r="AP50" s="2736"/>
      <c r="AQ50" s="2737"/>
      <c r="AR50" s="2738"/>
      <c r="AS50" s="2739"/>
      <c r="AT50" s="2740"/>
      <c r="AU50" s="2741"/>
      <c r="AV50" s="2742"/>
      <c r="AW50" s="2743"/>
      <c r="AX50" s="2744"/>
      <c r="AY50" s="2745"/>
      <c r="AZ50" s="2746"/>
      <c r="BA50" s="2747"/>
      <c r="BB50" s="2748"/>
      <c r="BC50" s="2749"/>
      <c r="BD50" s="2750"/>
      <c r="BE50" s="2751"/>
      <c r="BF50" s="2752"/>
      <c r="BG50" s="2753"/>
      <c r="BH50" s="2754"/>
      <c r="BI50" s="2755"/>
      <c r="BJ50" s="2756"/>
      <c r="BK50" s="2757"/>
      <c r="BL50" s="2758"/>
      <c r="BM50" s="2759"/>
      <c r="BN50" s="2760"/>
      <c r="BO50" s="2761"/>
      <c r="BP50" s="2762"/>
      <c r="BQ50" s="2763"/>
      <c r="BR50" s="2764"/>
      <c r="BS50" s="359"/>
      <c r="BT50" s="283"/>
      <c r="BV50" s="496"/>
      <c r="BW50" s="496" t="str">
        <f>IF(T50="","",T50)</f>
        <v>Добавить наименование признака дифференциации</v>
      </c>
      <c r="BX50" s="496"/>
      <c r="BY50" s="496"/>
    </row>
    <row s="1667" customFormat="1" customHeight="1" ht="0">
      <c r="A51" s="1360" t="s">
        <v>212</v>
      </c>
      <c r="B51" s="1360" t="s">
        <v>213</v>
      </c>
      <c r="C51" s="1331"/>
      <c r="D51" s="1331"/>
      <c r="E51" s="2090"/>
      <c r="F51" s="2089"/>
      <c r="G51" s="1331"/>
      <c r="H51" s="1331"/>
      <c r="I51" s="1331"/>
      <c r="J51" s="1331"/>
      <c r="K51" s="1331"/>
      <c r="L51" s="1443"/>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N51" s="1341"/>
      <c r="BO51" s="1341"/>
      <c r="BP51" s="1341"/>
      <c r="BQ51" s="1341"/>
      <c r="BR51" s="1341"/>
      <c r="BS51" s="1341"/>
      <c r="BT51" s="1341"/>
      <c r="BV51" s="783"/>
      <c r="BW51" s="783" t="str">
        <f>IF(T51="","",T51)</f>
        <v>Добавить централизованную систему для дифференциации</v>
      </c>
      <c r="BX51" s="783"/>
      <c r="BY51" s="783"/>
    </row>
    <row s="1667" customFormat="1" customHeight="1" ht="0">
      <c r="A52" s="1360" t="s">
        <v>212</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N52" s="1341"/>
      <c r="BO52" s="1341"/>
      <c r="BP52" s="1341"/>
      <c r="BQ52" s="1341"/>
      <c r="BR52" s="1341"/>
      <c r="BS52" s="1341"/>
      <c r="BT52" s="1341"/>
      <c r="BV52" s="496"/>
      <c r="BW52" s="496" t="str">
        <f>IF(T52="","",T52)</f>
        <v>Добавить территорию для дифференциации</v>
      </c>
      <c r="BX52" s="496"/>
      <c r="BY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N53" s="1341"/>
      <c r="BO53" s="1341"/>
      <c r="BP53" s="1341"/>
      <c r="BQ53" s="1341"/>
      <c r="BR53" s="1341"/>
      <c r="BS53" s="1341"/>
      <c r="BT53" s="1341"/>
      <c r="BV53" s="783"/>
      <c r="BW53" s="783" t="str">
        <f>IF(T53="","",T53)</f>
        <v>Добавить наименование тарифа</v>
      </c>
      <c r="BX53" s="783"/>
      <c r="BY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L54" s="1660"/>
      <c r="BM54" s="1660"/>
      <c r="BN54" s="1660"/>
      <c r="BO54" s="1660"/>
      <c r="BP54" s="1660"/>
      <c r="BQ54" s="1660"/>
      <c r="BR54" s="1660"/>
      <c r="BU54" s="1150"/>
      <c r="BV54" s="1150"/>
      <c r="BW54" s="1150"/>
      <c r="BX54" s="1150"/>
      <c r="BY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215"/>
      <c r="BM55" s="2215"/>
      <c r="BN55" s="2215"/>
      <c r="BO55" s="2215"/>
      <c r="BP55" s="2215"/>
      <c r="BQ55" s="2215"/>
      <c r="BR55" s="2215"/>
      <c r="BS55" s="2088"/>
      <c r="BT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c r="BL56" s="1660"/>
      <c r="BM56" s="1660"/>
      <c r="BN56" s="1660"/>
      <c r="BO56" s="1660"/>
      <c r="BP56" s="1660"/>
      <c r="BQ56" s="1660"/>
      <c r="BR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215"/>
      <c r="BM57" s="2215"/>
      <c r="BN57" s="2215"/>
      <c r="BO57" s="2215"/>
      <c r="BP57" s="2215"/>
      <c r="BQ57" s="2215"/>
      <c r="BR57" s="2215"/>
      <c r="BS57" s="2088"/>
      <c r="BT57" s="2088"/>
    </row>
  </sheetData>
  <sheetProtection formatColumns="0" formatRows="0" autoFilter="0" sort="0" insertRows="0" insertColumns="1" deleteRows="0" deleteColumns="0"/>
  <mergeCells count="206">
    <mergeCell ref="T55:BT55"/>
    <mergeCell ref="T57:BT57"/>
    <mergeCell ref="Q45:Q48"/>
    <mergeCell ref="V45:AB45"/>
    <mergeCell ref="AC45:BS45"/>
    <mergeCell ref="AF46:AF47"/>
    <mergeCell ref="AG46:AG47"/>
    <mergeCell ref="BT46:BT47"/>
    <mergeCell ref="AH46:AH47"/>
    <mergeCell ref="AI46:AI47"/>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AN46:AN47"/>
    <mergeCell ref="AO46:AO47"/>
    <mergeCell ref="AM46:AM47"/>
    <mergeCell ref="AP46:AP47"/>
    <mergeCell ref="AU46:AU47"/>
    <mergeCell ref="AV46:AV47"/>
    <mergeCell ref="AT46:AT47"/>
    <mergeCell ref="AW46:AW47"/>
    <mergeCell ref="BB46:BB47"/>
    <mergeCell ref="BC46:BC47"/>
    <mergeCell ref="BA46:BA47"/>
    <mergeCell ref="BD46:BD47"/>
    <mergeCell ref="BI46:BI47"/>
    <mergeCell ref="BJ46:BJ47"/>
    <mergeCell ref="BH46:BH47"/>
    <mergeCell ref="BK46:BK47"/>
    <mergeCell ref="Z46:Z47"/>
    <mergeCell ref="AA46:AA47"/>
    <mergeCell ref="Y46:Y47"/>
    <mergeCell ref="AB46:AB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3CC3A-1E0F-C8D2-146C-01C8CE2DB254}" mc:Ignorable="x14ac xr xr2 xr3">
  <sheetPr>
    <tabColor theme="6" tint="0.4"/>
  </sheetPr>
  <dimension ref="A1:BY65"/>
  <sheetViews>
    <sheetView topLeftCell="P29" showGridLines="0" zoomScale="90" workbookViewId="0">
      <selection activeCell="AC53" sqref="AC53:BS53"/>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70" max="70" width="10.57421875" hidden="1"/>
    <col min="71" max="71" style="1660" width="4.7109375" customWidth="1"/>
    <col min="72" max="72" style="1660" width="115.7109375" customWidth="1"/>
    <col min="73" max="74" style="1667" width="10.57421875"/>
    <col min="75" max="75" style="1667" width="11.140625" customWidth="1"/>
    <col min="76" max="77"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3"/>
      <c r="BM2" s="2084"/>
      <c r="BN2" s="2084"/>
      <c r="BO2" s="2084"/>
      <c r="BP2" s="2084"/>
      <c r="BQ2" s="2084"/>
      <c r="BR2" s="2085"/>
      <c r="BS2" s="2085"/>
      <c r="BT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96"/>
      <c r="BW2" s="496" t="str">
        <f>IF(T2="","",T2)</f>
        <v>Наименование тарифа</v>
      </c>
      <c r="BX2" s="496"/>
      <c r="BY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3"/>
      <c r="BM3" s="2084"/>
      <c r="BN3" s="2084"/>
      <c r="BO3" s="2084"/>
      <c r="BP3" s="2084"/>
      <c r="BQ3" s="2084"/>
      <c r="BR3" s="2085"/>
      <c r="BS3" s="2085"/>
      <c r="BT3" s="1273" t="s">
        <v>403</v>
      </c>
      <c r="BV3" s="496"/>
      <c r="BW3" s="496" t="str">
        <f>IF(T3="","",T3)</f>
        <v>Территория действия тарифа</v>
      </c>
      <c r="BX3" s="496"/>
      <c r="BY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3"/>
      <c r="BM4" s="2084"/>
      <c r="BN4" s="2084"/>
      <c r="BO4" s="2084"/>
      <c r="BP4" s="2084"/>
      <c r="BQ4" s="2084"/>
      <c r="BR4" s="2085"/>
      <c r="BS4" s="2085"/>
      <c r="BT4" s="1273" t="s">
        <v>484</v>
      </c>
      <c r="BV4" s="496"/>
      <c r="BW4" s="496" t="str">
        <f>IF(T4="","",T4)</f>
        <v>Наименование централизованной системы холодного водоснабжения</v>
      </c>
      <c r="BX4" s="496"/>
      <c r="BY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76"/>
      <c r="BM5" s="2177"/>
      <c r="BN5" s="2177"/>
      <c r="BO5" s="2177"/>
      <c r="BP5" s="2177"/>
      <c r="BQ5" s="2177"/>
      <c r="BR5" s="2178"/>
      <c r="BS5" s="2181"/>
      <c r="BT5" s="1273" t="s">
        <v>486</v>
      </c>
      <c r="BV5" s="496"/>
      <c r="BW5" s="496" t="str">
        <f>IF(T5="","",T5)</f>
        <v>Наименование признака дифференциации</v>
      </c>
      <c r="BX5" s="496"/>
      <c r="BY5" s="496"/>
    </row>
    <row customHeight="1" ht="23.25" hidden="1">
      <c r="A6" s="1380"/>
      <c r="B6" s="1380"/>
      <c r="C6" s="1380"/>
      <c r="D6" s="1380"/>
      <c r="E6" s="2090"/>
      <c r="F6" s="2090"/>
      <c r="G6" s="2090"/>
      <c r="H6" s="2090"/>
      <c r="I6" s="2092"/>
      <c r="J6" s="2091">
        <f>I5&amp;".1"</f>
      </c>
      <c r="K6" s="1380"/>
      <c r="L6" s="1381" t="s">
        <v>411</v>
      </c>
      <c r="P6" s="2093"/>
      <c r="Q6" s="2093">
        <v>1</v>
      </c>
      <c r="R6" s="345"/>
      <c r="S6" s="1474">
        <f>$J6</f>
      </c>
      <c r="T6" s="267" t="s">
        <v>412</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7"/>
      <c r="BM6" s="2078"/>
      <c r="BN6" s="2078"/>
      <c r="BO6" s="2078"/>
      <c r="BP6" s="2078"/>
      <c r="BQ6" s="2078"/>
      <c r="BR6" s="2079"/>
      <c r="BS6" s="2079"/>
      <c r="BT6" s="1324" t="s">
        <v>487</v>
      </c>
      <c r="BV6" s="496"/>
      <c r="BW6" s="496" t="str">
        <f>IF(T6="","",T6)</f>
        <v>Группа потребителей</v>
      </c>
      <c r="BX6" s="496"/>
      <c r="BY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746"/>
      <c r="AK7" s="746"/>
      <c r="AL7" s="1272"/>
      <c r="AM7" s="2425"/>
      <c r="AN7" s="1963" t="s">
        <v>60</v>
      </c>
      <c r="AO7" s="2425"/>
      <c r="AP7" s="1963" t="s">
        <v>60</v>
      </c>
      <c r="AQ7" s="746"/>
      <c r="AR7" s="746"/>
      <c r="AS7" s="1272"/>
      <c r="AT7" s="2425"/>
      <c r="AU7" s="1963" t="s">
        <v>60</v>
      </c>
      <c r="AV7" s="2425"/>
      <c r="AW7" s="1963" t="s">
        <v>60</v>
      </c>
      <c r="AX7" s="746"/>
      <c r="AY7" s="746"/>
      <c r="AZ7" s="1272"/>
      <c r="BA7" s="2425"/>
      <c r="BB7" s="1963" t="s">
        <v>60</v>
      </c>
      <c r="BC7" s="2425"/>
      <c r="BD7" s="1963" t="s">
        <v>60</v>
      </c>
      <c r="BE7" s="746"/>
      <c r="BF7" s="746"/>
      <c r="BG7" s="1272"/>
      <c r="BH7" s="2425"/>
      <c r="BI7" s="1963" t="s">
        <v>60</v>
      </c>
      <c r="BJ7" s="2425"/>
      <c r="BK7" s="1963" t="s">
        <v>60</v>
      </c>
      <c r="BL7" s="746"/>
      <c r="BM7" s="746"/>
      <c r="BN7" s="1272"/>
      <c r="BO7" s="2425"/>
      <c r="BP7" s="1963" t="s">
        <v>60</v>
      </c>
      <c r="BQ7" s="2425"/>
      <c r="BR7" s="1963" t="s">
        <v>60</v>
      </c>
      <c r="BS7" s="1455"/>
      <c r="BT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07">
        <f>STRCHECKDATE(V8:BS8)</f>
      </c>
      <c r="BV7" s="496"/>
      <c r="BW7" s="496" t="str">
        <f>IF(T7="","",T7)</f>
        <v/>
      </c>
      <c r="BX7" s="496"/>
      <c r="BY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312"/>
      <c r="BM8" s="312"/>
      <c r="BN8" s="316" t="str">
        <f>BO7&amp;"-"&amp;BQ7</f>
        <v>-</v>
      </c>
      <c r="BO8" s="2134"/>
      <c r="BP8" s="1963"/>
      <c r="BQ8" s="2134"/>
      <c r="BR8" s="1963"/>
      <c r="BS8" s="1456"/>
      <c r="BT8" s="2182"/>
      <c r="BV8" s="496"/>
      <c r="BW8" s="496" t="str">
        <f>IF(T8="","",T8)</f>
        <v/>
      </c>
      <c r="BX8" s="496"/>
      <c r="BY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2765"/>
      <c r="AK9" s="2766"/>
      <c r="AL9" s="2767"/>
      <c r="AM9" s="2768"/>
      <c r="AN9" s="2769"/>
      <c r="AO9" s="2770"/>
      <c r="AP9" s="2771"/>
      <c r="AQ9" s="2772"/>
      <c r="AR9" s="2773"/>
      <c r="AS9" s="2774"/>
      <c r="AT9" s="2775"/>
      <c r="AU9" s="2776"/>
      <c r="AV9" s="2777"/>
      <c r="AW9" s="2778"/>
      <c r="AX9" s="2779"/>
      <c r="AY9" s="2780"/>
      <c r="AZ9" s="2781"/>
      <c r="BA9" s="2782"/>
      <c r="BB9" s="2783"/>
      <c r="BC9" s="2784"/>
      <c r="BD9" s="2785"/>
      <c r="BE9" s="2786"/>
      <c r="BF9" s="2787"/>
      <c r="BG9" s="2788"/>
      <c r="BH9" s="2789"/>
      <c r="BI9" s="2790"/>
      <c r="BJ9" s="2791"/>
      <c r="BK9" s="2792"/>
      <c r="BL9" s="2793"/>
      <c r="BM9" s="2794"/>
      <c r="BN9" s="2795"/>
      <c r="BO9" s="2796"/>
      <c r="BP9" s="2797"/>
      <c r="BQ9" s="2798"/>
      <c r="BR9" s="2799"/>
      <c r="BS9" s="359"/>
      <c r="BT9" s="1273" t="s">
        <v>489</v>
      </c>
      <c r="BV9" s="496"/>
      <c r="BW9" s="496" t="str">
        <f>IF(T9="","",T9)</f>
        <v>Добавить значение признака дифференциации</v>
      </c>
      <c r="BX9" s="496"/>
      <c r="BY9" s="496"/>
    </row>
    <row customHeight="1" ht="21" hidden="1">
      <c r="A10" s="1380"/>
      <c r="B10" s="1380"/>
      <c r="C10" s="1380"/>
      <c r="D10" s="1380"/>
      <c r="E10" s="2090"/>
      <c r="F10" s="2090"/>
      <c r="G10" s="2090"/>
      <c r="H10" s="2090"/>
      <c r="I10" s="2091"/>
      <c r="J10" s="1380"/>
      <c r="K10" s="1380"/>
      <c r="L10" s="1381"/>
      <c r="P10" s="2093"/>
      <c r="Q10" s="1467"/>
      <c r="R10" s="344"/>
      <c r="S10" s="1295"/>
      <c r="T10" s="356" t="s">
        <v>417</v>
      </c>
      <c r="U10" s="359"/>
      <c r="V10" s="359"/>
      <c r="W10" s="359"/>
      <c r="X10" s="359"/>
      <c r="Y10" s="359"/>
      <c r="Z10" s="359"/>
      <c r="AA10" s="359"/>
      <c r="AB10" s="358"/>
      <c r="AC10" s="359"/>
      <c r="AD10" s="359"/>
      <c r="AE10" s="359"/>
      <c r="AF10" s="359"/>
      <c r="AG10" s="359"/>
      <c r="AH10" s="359"/>
      <c r="AI10" s="358"/>
      <c r="AJ10" s="2800"/>
      <c r="AK10" s="2801"/>
      <c r="AL10" s="2802"/>
      <c r="AM10" s="2803"/>
      <c r="AN10" s="2804"/>
      <c r="AO10" s="2805"/>
      <c r="AP10" s="2806"/>
      <c r="AQ10" s="2807"/>
      <c r="AR10" s="2808"/>
      <c r="AS10" s="2809"/>
      <c r="AT10" s="2810"/>
      <c r="AU10" s="2811"/>
      <c r="AV10" s="2812"/>
      <c r="AW10" s="2813"/>
      <c r="AX10" s="2814"/>
      <c r="AY10" s="2815"/>
      <c r="AZ10" s="2816"/>
      <c r="BA10" s="2817"/>
      <c r="BB10" s="2818"/>
      <c r="BC10" s="2819"/>
      <c r="BD10" s="2820"/>
      <c r="BE10" s="2821"/>
      <c r="BF10" s="2822"/>
      <c r="BG10" s="2823"/>
      <c r="BH10" s="2824"/>
      <c r="BI10" s="2825"/>
      <c r="BJ10" s="2826"/>
      <c r="BK10" s="2827"/>
      <c r="BL10" s="2828"/>
      <c r="BM10" s="2829"/>
      <c r="BN10" s="2830"/>
      <c r="BO10" s="2831"/>
      <c r="BP10" s="2832"/>
      <c r="BQ10" s="2833"/>
      <c r="BR10" s="2834"/>
      <c r="BS10" s="359"/>
      <c r="BT10" s="1457"/>
      <c r="BV10" s="496"/>
      <c r="BW10" s="496" t="str">
        <f>IF(T10="","",T10)</f>
        <v>Добавить группу потребителей</v>
      </c>
      <c r="BX10" s="496"/>
      <c r="BY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2835"/>
      <c r="AK11" s="2836"/>
      <c r="AL11" s="2837"/>
      <c r="AM11" s="2838"/>
      <c r="AN11" s="2839"/>
      <c r="AO11" s="2840"/>
      <c r="AP11" s="2841"/>
      <c r="AQ11" s="2842"/>
      <c r="AR11" s="2843"/>
      <c r="AS11" s="2844"/>
      <c r="AT11" s="2845"/>
      <c r="AU11" s="2846"/>
      <c r="AV11" s="2847"/>
      <c r="AW11" s="2848"/>
      <c r="AX11" s="2849"/>
      <c r="AY11" s="2850"/>
      <c r="AZ11" s="2851"/>
      <c r="BA11" s="2852"/>
      <c r="BB11" s="2853"/>
      <c r="BC11" s="2854"/>
      <c r="BD11" s="2855"/>
      <c r="BE11" s="2856"/>
      <c r="BF11" s="2857"/>
      <c r="BG11" s="2858"/>
      <c r="BH11" s="2859"/>
      <c r="BI11" s="2860"/>
      <c r="BJ11" s="2861"/>
      <c r="BK11" s="2862"/>
      <c r="BL11" s="2863"/>
      <c r="BM11" s="2864"/>
      <c r="BN11" s="2865"/>
      <c r="BO11" s="2866"/>
      <c r="BP11" s="2867"/>
      <c r="BQ11" s="2868"/>
      <c r="BR11" s="2869"/>
      <c r="BS11" s="359"/>
      <c r="BT11" s="283"/>
      <c r="BV11" s="496"/>
      <c r="BW11" s="496" t="str">
        <f>IF(T11="","",T11)</f>
        <v>Добавить наименование признака дифференциации</v>
      </c>
      <c r="BX11" s="496"/>
      <c r="BY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V12" s="783"/>
      <c r="BW12" s="783" t="str">
        <f>IF(T12="","",T12)</f>
        <v>Добавить централизованную систему для дифференциации</v>
      </c>
      <c r="BX12" s="783"/>
      <c r="BY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N13" s="1341"/>
      <c r="BO13" s="1341"/>
      <c r="BP13" s="1341"/>
      <c r="BQ13" s="1341"/>
      <c r="BR13" s="1341"/>
      <c r="BS13" s="1341"/>
      <c r="BT13" s="1341"/>
      <c r="BV13" s="496"/>
      <c r="BW13" s="496" t="str">
        <f>IF(T13="","",T13)</f>
        <v>Добавить территорию для дифференциации</v>
      </c>
      <c r="BX13" s="496"/>
      <c r="BY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row>
    <row customHeight="1" ht="14.25" hidden="1">
      <c r="AC15" s="1377"/>
      <c r="AD15" s="1377"/>
      <c r="AE15" s="1378"/>
      <c r="AF15" s="2087"/>
      <c r="AG15" s="2086" t="s">
        <v>60</v>
      </c>
      <c r="AH15" s="2087"/>
      <c r="AI15" s="2086" t="s">
        <v>60</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row>
    <row s="1383" customFormat="1" customHeight="1" ht="22.5" hidden="1">
      <c r="L18" s="1464"/>
      <c r="M18" s="1379"/>
      <c r="N18" s="1379"/>
      <c r="O18" s="1384" t="s">
        <v>420</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L18" s="1383"/>
      <c r="BM18" s="1383"/>
      <c r="BN18" s="1383"/>
      <c r="BO18" s="1384"/>
      <c r="BP18" s="1383"/>
      <c r="BQ18" s="1384"/>
      <c r="BR18" s="1383"/>
      <c r="BU18" s="507"/>
      <c r="BV18" s="507"/>
      <c r="BW18" s="507"/>
      <c r="BX18" s="507"/>
      <c r="BY18" s="507"/>
    </row>
    <row s="1383" customFormat="1" customHeight="1" ht="14.25" hidden="1">
      <c r="L19" s="1464"/>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L19" s="1383"/>
      <c r="BM19" s="1383"/>
      <c r="BN19" s="1383"/>
      <c r="BO19" s="1383"/>
      <c r="BP19" s="1383"/>
      <c r="BQ19" s="1383"/>
      <c r="BR19" s="1383"/>
      <c r="BU19" s="507"/>
      <c r="BV19" s="507"/>
      <c r="BW19" s="507"/>
      <c r="BX19" s="507"/>
      <c r="BY19" s="507"/>
    </row>
    <row s="1383" customFormat="1" customHeight="1" ht="12" hidden="1">
      <c r="L20" s="1464"/>
      <c r="M20" s="1379"/>
      <c r="N20" s="1379"/>
      <c r="O20" s="1381" t="s">
        <v>421</v>
      </c>
      <c r="P20" s="1379"/>
      <c r="Q20" s="1459"/>
      <c r="R20" s="1459"/>
      <c r="S20" s="724"/>
      <c r="T20" s="1155" t="s">
        <v>422</v>
      </c>
      <c r="Z20" s="166" t="s">
        <v>423</v>
      </c>
      <c r="AB20" s="166" t="s">
        <v>424</v>
      </c>
      <c r="AC20" s="1155" t="s">
        <v>422</v>
      </c>
      <c r="AG20" s="166" t="s">
        <v>425</v>
      </c>
      <c r="AI20" s="166" t="s">
        <v>424</v>
      </c>
      <c r="AJ20" s="1383"/>
      <c r="AK20" s="1383"/>
      <c r="AL20" s="1383"/>
      <c r="AM20" s="1383"/>
      <c r="AN20" s="1387" t="s">
        <v>423</v>
      </c>
      <c r="AO20" s="1383"/>
      <c r="AP20" s="1387" t="s">
        <v>424</v>
      </c>
      <c r="AQ20" s="1383"/>
      <c r="AR20" s="1383"/>
      <c r="AS20" s="1383"/>
      <c r="AT20" s="1383"/>
      <c r="AU20" s="1387" t="s">
        <v>423</v>
      </c>
      <c r="AV20" s="1383"/>
      <c r="AW20" s="1387" t="s">
        <v>424</v>
      </c>
      <c r="AX20" s="1383"/>
      <c r="AY20" s="1383"/>
      <c r="AZ20" s="1383"/>
      <c r="BA20" s="1383"/>
      <c r="BB20" s="1387" t="s">
        <v>423</v>
      </c>
      <c r="BC20" s="1383"/>
      <c r="BD20" s="1387" t="s">
        <v>424</v>
      </c>
      <c r="BE20" s="1383"/>
      <c r="BF20" s="1383"/>
      <c r="BG20" s="1383"/>
      <c r="BH20" s="1383"/>
      <c r="BI20" s="1387" t="s">
        <v>423</v>
      </c>
      <c r="BJ20" s="1383"/>
      <c r="BK20" s="1387" t="s">
        <v>424</v>
      </c>
      <c r="BL20" s="1383"/>
      <c r="BM20" s="1383"/>
      <c r="BN20" s="1383"/>
      <c r="BO20" s="1383"/>
      <c r="BP20" s="1387" t="s">
        <v>423</v>
      </c>
      <c r="BQ20" s="1383"/>
      <c r="BR20" s="1387" t="s">
        <v>424</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c r="BL24" s="2122"/>
      <c r="BM24" s="2122"/>
      <c r="BN24" s="2122"/>
      <c r="BO24" s="2122"/>
      <c r="BP24" s="2122"/>
      <c r="BQ24" s="2122"/>
      <c r="BR24" s="2122"/>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c r="BL25" s="2123"/>
      <c r="BM25" s="2123"/>
      <c r="BN25" s="2123"/>
      <c r="BO25" s="2123"/>
      <c r="BP25" s="2123"/>
      <c r="BQ25" s="2123"/>
      <c r="BR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2082" t="str">
        <f>IF(TITLE_NAME_OR_PR_CHANGE="",IF(TITLE_NAME_OR_PR="","",TITLE_NAME_OR_PR),TITLE_NAME_OR_PR_CHANGE)</f>
        <v>КТР Волгоградской области</v>
      </c>
      <c r="AK27" s="2082"/>
      <c r="AL27" s="2082"/>
      <c r="AM27" s="2082"/>
      <c r="AN27" s="2082"/>
      <c r="AO27" s="2082"/>
      <c r="AP27" s="1660"/>
      <c r="AQ27" s="2082" t="str">
        <f>IF(TITLE_NAME_OR_PR_CHANGE="",IF(TITLE_NAME_OR_PR="","",TITLE_NAME_OR_PR),TITLE_NAME_OR_PR_CHANGE)</f>
        <v>КТР Волгоградской области</v>
      </c>
      <c r="AR27" s="2082"/>
      <c r="AS27" s="2082"/>
      <c r="AT27" s="2082"/>
      <c r="AU27" s="2082"/>
      <c r="AV27" s="2082"/>
      <c r="AW27" s="1660"/>
      <c r="AX27" s="2082" t="str">
        <f>IF(TITLE_NAME_OR_PR_CHANGE="",IF(TITLE_NAME_OR_PR="","",TITLE_NAME_OR_PR),TITLE_NAME_OR_PR_CHANGE)</f>
        <v>КТР Волгоградской области</v>
      </c>
      <c r="AY27" s="2082"/>
      <c r="AZ27" s="2082"/>
      <c r="BA27" s="2082"/>
      <c r="BB27" s="2082"/>
      <c r="BC27" s="2082"/>
      <c r="BD27" s="1660"/>
      <c r="BE27" s="2082" t="str">
        <f>IF(TITLE_NAME_OR_PR_CHANGE="",IF(TITLE_NAME_OR_PR="","",TITLE_NAME_OR_PR),TITLE_NAME_OR_PR_CHANGE)</f>
        <v>КТР Волгоградской области</v>
      </c>
      <c r="BF27" s="2082"/>
      <c r="BG27" s="2082"/>
      <c r="BH27" s="2082"/>
      <c r="BI27" s="2082"/>
      <c r="BJ27" s="2082"/>
      <c r="BK27" s="1660"/>
      <c r="BL27" s="2082" t="str">
        <f>IF(TITLE_NAME_OR_PR_CHANGE="",IF(TITLE_NAME_OR_PR="","",TITLE_NAME_OR_PR),TITLE_NAME_OR_PR_CHANGE)</f>
        <v>КТР Волгоградской области</v>
      </c>
      <c r="BM27" s="2082"/>
      <c r="BN27" s="2082"/>
      <c r="BO27" s="2082"/>
      <c r="BP27" s="2082"/>
      <c r="BQ27" s="2082"/>
      <c r="BR27" s="1660"/>
      <c r="BS27" s="314"/>
      <c r="BT27" s="261"/>
      <c r="BU27" s="360"/>
      <c r="BV27" s="360"/>
      <c r="BW27" s="360"/>
      <c r="BX27" s="360"/>
      <c r="BY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2081" t="str">
        <f>IF(TITLE_DATE_PR_CHANGE="",IF(TITLE_DATE_PR="","",TITLE_DATE_PR),TITLE_DATE_PR_CHANGE)</f>
        <v>45274.4790625</v>
      </c>
      <c r="AK28" s="2081"/>
      <c r="AL28" s="2081"/>
      <c r="AM28" s="2081"/>
      <c r="AN28" s="2081"/>
      <c r="AO28" s="2081"/>
      <c r="AP28" s="1660"/>
      <c r="AQ28" s="2081" t="str">
        <f>IF(TITLE_DATE_PR_CHANGE="",IF(TITLE_DATE_PR="","",TITLE_DATE_PR),TITLE_DATE_PR_CHANGE)</f>
        <v>45274.4790625</v>
      </c>
      <c r="AR28" s="2081"/>
      <c r="AS28" s="2081"/>
      <c r="AT28" s="2081"/>
      <c r="AU28" s="2081"/>
      <c r="AV28" s="2081"/>
      <c r="AW28" s="1660"/>
      <c r="AX28" s="2081" t="str">
        <f>IF(TITLE_DATE_PR_CHANGE="",IF(TITLE_DATE_PR="","",TITLE_DATE_PR),TITLE_DATE_PR_CHANGE)</f>
        <v>45274.4790625</v>
      </c>
      <c r="AY28" s="2081"/>
      <c r="AZ28" s="2081"/>
      <c r="BA28" s="2081"/>
      <c r="BB28" s="2081"/>
      <c r="BC28" s="2081"/>
      <c r="BD28" s="1660"/>
      <c r="BE28" s="2081" t="str">
        <f>IF(TITLE_DATE_PR_CHANGE="",IF(TITLE_DATE_PR="","",TITLE_DATE_PR),TITLE_DATE_PR_CHANGE)</f>
        <v>45274.4790625</v>
      </c>
      <c r="BF28" s="2081"/>
      <c r="BG28" s="2081"/>
      <c r="BH28" s="2081"/>
      <c r="BI28" s="2081"/>
      <c r="BJ28" s="2081"/>
      <c r="BK28" s="1660"/>
      <c r="BL28" s="2081" t="str">
        <f>IF(TITLE_DATE_PR_CHANGE="",IF(TITLE_DATE_PR="","",TITLE_DATE_PR),TITLE_DATE_PR_CHANGE)</f>
        <v>45274.4790625</v>
      </c>
      <c r="BM28" s="2081"/>
      <c r="BN28" s="2081"/>
      <c r="BO28" s="2081"/>
      <c r="BP28" s="2081"/>
      <c r="BQ28" s="2081"/>
      <c r="BR28" s="1660"/>
      <c r="BS28" s="314"/>
      <c r="BT28" s="261"/>
      <c r="BU28" s="360"/>
      <c r="BV28" s="360"/>
      <c r="BW28" s="360"/>
      <c r="BX28" s="360"/>
      <c r="BY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2082" t="str">
        <f>IF(TITLE_NUMBER_PR_CHANGE="",IF(TITLE_NUMBER_PR="","",TITLE_NUMBER_PR),TITLE_NUMBER_PR_CHANGE)</f>
        <v>50/74</v>
      </c>
      <c r="AK29" s="2082"/>
      <c r="AL29" s="2082"/>
      <c r="AM29" s="2082"/>
      <c r="AN29" s="2082"/>
      <c r="AO29" s="2082"/>
      <c r="AP29" s="1660"/>
      <c r="AQ29" s="2082" t="str">
        <f>IF(TITLE_NUMBER_PR_CHANGE="",IF(TITLE_NUMBER_PR="","",TITLE_NUMBER_PR),TITLE_NUMBER_PR_CHANGE)</f>
        <v>50/74</v>
      </c>
      <c r="AR29" s="2082"/>
      <c r="AS29" s="2082"/>
      <c r="AT29" s="2082"/>
      <c r="AU29" s="2082"/>
      <c r="AV29" s="2082"/>
      <c r="AW29" s="1660"/>
      <c r="AX29" s="2082" t="str">
        <f>IF(TITLE_NUMBER_PR_CHANGE="",IF(TITLE_NUMBER_PR="","",TITLE_NUMBER_PR),TITLE_NUMBER_PR_CHANGE)</f>
        <v>50/74</v>
      </c>
      <c r="AY29" s="2082"/>
      <c r="AZ29" s="2082"/>
      <c r="BA29" s="2082"/>
      <c r="BB29" s="2082"/>
      <c r="BC29" s="2082"/>
      <c r="BD29" s="1660"/>
      <c r="BE29" s="2082" t="str">
        <f>IF(TITLE_NUMBER_PR_CHANGE="",IF(TITLE_NUMBER_PR="","",TITLE_NUMBER_PR),TITLE_NUMBER_PR_CHANGE)</f>
        <v>50/74</v>
      </c>
      <c r="BF29" s="2082"/>
      <c r="BG29" s="2082"/>
      <c r="BH29" s="2082"/>
      <c r="BI29" s="2082"/>
      <c r="BJ29" s="2082"/>
      <c r="BK29" s="1660"/>
      <c r="BL29" s="2082" t="str">
        <f>IF(TITLE_NUMBER_PR_CHANGE="",IF(TITLE_NUMBER_PR="","",TITLE_NUMBER_PR),TITLE_NUMBER_PR_CHANGE)</f>
        <v>50/74</v>
      </c>
      <c r="BM29" s="2082"/>
      <c r="BN29" s="2082"/>
      <c r="BO29" s="2082"/>
      <c r="BP29" s="2082"/>
      <c r="BQ29" s="2082"/>
      <c r="BR29" s="1660"/>
      <c r="BS29" s="314"/>
      <c r="BT29" s="261"/>
      <c r="BU29" s="360"/>
      <c r="BV29" s="360"/>
      <c r="BW29" s="360"/>
      <c r="BX29" s="360"/>
      <c r="BY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2082" t="str">
        <f>IF(TITLE_IST_PUB_CHANGE="",IF(TITLE_IST_PUB="","",TITLE_IST_PUB),TITLE_IST_PUB_CHANGE)</f>
        <v>http://publication.pravo.gov.ru/document/3401202312190069?index=1</v>
      </c>
      <c r="AK30" s="2082"/>
      <c r="AL30" s="2082"/>
      <c r="AM30" s="2082"/>
      <c r="AN30" s="2082"/>
      <c r="AO30" s="2082"/>
      <c r="AP30" s="1660"/>
      <c r="AQ30" s="2082" t="str">
        <f>IF(TITLE_IST_PUB_CHANGE="",IF(TITLE_IST_PUB="","",TITLE_IST_PUB),TITLE_IST_PUB_CHANGE)</f>
        <v>http://publication.pravo.gov.ru/document/3401202312190069?index=1</v>
      </c>
      <c r="AR30" s="2082"/>
      <c r="AS30" s="2082"/>
      <c r="AT30" s="2082"/>
      <c r="AU30" s="2082"/>
      <c r="AV30" s="2082"/>
      <c r="AW30" s="1660"/>
      <c r="AX30" s="2082" t="str">
        <f>IF(TITLE_IST_PUB_CHANGE="",IF(TITLE_IST_PUB="","",TITLE_IST_PUB),TITLE_IST_PUB_CHANGE)</f>
        <v>http://publication.pravo.gov.ru/document/3401202312190069?index=1</v>
      </c>
      <c r="AY30" s="2082"/>
      <c r="AZ30" s="2082"/>
      <c r="BA30" s="2082"/>
      <c r="BB30" s="2082"/>
      <c r="BC30" s="2082"/>
      <c r="BD30" s="1660"/>
      <c r="BE30" s="2082" t="str">
        <f>IF(TITLE_IST_PUB_CHANGE="",IF(TITLE_IST_PUB="","",TITLE_IST_PUB),TITLE_IST_PUB_CHANGE)</f>
        <v>http://publication.pravo.gov.ru/document/3401202312190069?index=1</v>
      </c>
      <c r="BF30" s="2082"/>
      <c r="BG30" s="2082"/>
      <c r="BH30" s="2082"/>
      <c r="BI30" s="2082"/>
      <c r="BJ30" s="2082"/>
      <c r="BK30" s="1660"/>
      <c r="BL30" s="2082" t="str">
        <f>IF(TITLE_IST_PUB_CHANGE="",IF(TITLE_IST_PUB="","",TITLE_IST_PUB),TITLE_IST_PUB_CHANGE)</f>
        <v>http://publication.pravo.gov.ru/document/3401202312190069?index=1</v>
      </c>
      <c r="BM30" s="2082"/>
      <c r="BN30" s="2082"/>
      <c r="BO30" s="2082"/>
      <c r="BP30" s="2082"/>
      <c r="BQ30" s="2082"/>
      <c r="BR30" s="1660"/>
      <c r="BS30" s="314"/>
      <c r="BT30" s="261"/>
      <c r="BU30" s="360"/>
      <c r="BV30" s="360"/>
      <c r="BW30" s="360"/>
      <c r="BX30" s="360"/>
      <c r="BY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2081" t="str">
        <f>IF(TITLE_DATE_PR_CHANGE="",IF(TITLE_DATE_PR="","",TITLE_DATE_PR),TITLE_DATE_PR_CHANGE)</f>
        <v>45274.4790625</v>
      </c>
      <c r="AK32" s="2081"/>
      <c r="AL32" s="2081"/>
      <c r="AM32" s="2081"/>
      <c r="AN32" s="2081"/>
      <c r="AO32" s="2081"/>
      <c r="AP32" s="1660"/>
      <c r="AQ32" s="2081" t="str">
        <f>IF(TITLE_DATE_PR_CHANGE="",IF(TITLE_DATE_PR="","",TITLE_DATE_PR),TITLE_DATE_PR_CHANGE)</f>
        <v>45274.4790625</v>
      </c>
      <c r="AR32" s="2081"/>
      <c r="AS32" s="2081"/>
      <c r="AT32" s="2081"/>
      <c r="AU32" s="2081"/>
      <c r="AV32" s="2081"/>
      <c r="AW32" s="1660"/>
      <c r="AX32" s="2081" t="str">
        <f>IF(TITLE_DATE_PR_CHANGE="",IF(TITLE_DATE_PR="","",TITLE_DATE_PR),TITLE_DATE_PR_CHANGE)</f>
        <v>45274.4790625</v>
      </c>
      <c r="AY32" s="2081"/>
      <c r="AZ32" s="2081"/>
      <c r="BA32" s="2081"/>
      <c r="BB32" s="2081"/>
      <c r="BC32" s="2081"/>
      <c r="BD32" s="1660"/>
      <c r="BE32" s="2081" t="str">
        <f>IF(TITLE_DATE_PR_CHANGE="",IF(TITLE_DATE_PR="","",TITLE_DATE_PR),TITLE_DATE_PR_CHANGE)</f>
        <v>45274.4790625</v>
      </c>
      <c r="BF32" s="2081"/>
      <c r="BG32" s="2081"/>
      <c r="BH32" s="2081"/>
      <c r="BI32" s="2081"/>
      <c r="BJ32" s="2081"/>
      <c r="BK32" s="1660"/>
      <c r="BL32" s="2081" t="str">
        <f>IF(TITLE_DATE_PR_CHANGE="",IF(TITLE_DATE_PR="","",TITLE_DATE_PR),TITLE_DATE_PR_CHANGE)</f>
        <v>45274.4790625</v>
      </c>
      <c r="BM32" s="2081"/>
      <c r="BN32" s="2081"/>
      <c r="BO32" s="2081"/>
      <c r="BP32" s="2081"/>
      <c r="BQ32" s="2081"/>
      <c r="BR32" s="1660"/>
      <c r="BS32" s="314"/>
      <c r="BT32" s="261"/>
      <c r="BU32" s="360"/>
      <c r="BV32" s="360"/>
      <c r="BW32" s="360"/>
      <c r="BX32" s="360"/>
      <c r="BY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2082" t="str">
        <f>IF(TITLE_NUMBER_PR_CHANGE="",IF(TITLE_NUMBER_PR="","",TITLE_NUMBER_PR),TITLE_NUMBER_PR_CHANGE)</f>
        <v>50/74</v>
      </c>
      <c r="AK33" s="2082"/>
      <c r="AL33" s="2082"/>
      <c r="AM33" s="2082"/>
      <c r="AN33" s="2082"/>
      <c r="AO33" s="2082"/>
      <c r="AP33" s="1660"/>
      <c r="AQ33" s="2082" t="str">
        <f>IF(TITLE_NUMBER_PR_CHANGE="",IF(TITLE_NUMBER_PR="","",TITLE_NUMBER_PR),TITLE_NUMBER_PR_CHANGE)</f>
        <v>50/74</v>
      </c>
      <c r="AR33" s="2082"/>
      <c r="AS33" s="2082"/>
      <c r="AT33" s="2082"/>
      <c r="AU33" s="2082"/>
      <c r="AV33" s="2082"/>
      <c r="AW33" s="1660"/>
      <c r="AX33" s="2082" t="str">
        <f>IF(TITLE_NUMBER_PR_CHANGE="",IF(TITLE_NUMBER_PR="","",TITLE_NUMBER_PR),TITLE_NUMBER_PR_CHANGE)</f>
        <v>50/74</v>
      </c>
      <c r="AY33" s="2082"/>
      <c r="AZ33" s="2082"/>
      <c r="BA33" s="2082"/>
      <c r="BB33" s="2082"/>
      <c r="BC33" s="2082"/>
      <c r="BD33" s="1660"/>
      <c r="BE33" s="2082" t="str">
        <f>IF(TITLE_NUMBER_PR_CHANGE="",IF(TITLE_NUMBER_PR="","",TITLE_NUMBER_PR),TITLE_NUMBER_PR_CHANGE)</f>
        <v>50/74</v>
      </c>
      <c r="BF33" s="2082"/>
      <c r="BG33" s="2082"/>
      <c r="BH33" s="2082"/>
      <c r="BI33" s="2082"/>
      <c r="BJ33" s="2082"/>
      <c r="BK33" s="1660"/>
      <c r="BL33" s="2082" t="str">
        <f>IF(TITLE_NUMBER_PR_CHANGE="",IF(TITLE_NUMBER_PR="","",TITLE_NUMBER_PR),TITLE_NUMBER_PR_CHANGE)</f>
        <v>50/74</v>
      </c>
      <c r="BM33" s="2082"/>
      <c r="BN33" s="2082"/>
      <c r="BO33" s="2082"/>
      <c r="BP33" s="2082"/>
      <c r="BQ33" s="2082"/>
      <c r="BR33" s="1660"/>
      <c r="BS33" s="314"/>
      <c r="BT33" s="261"/>
      <c r="BU33" s="360"/>
      <c r="BV33" s="360"/>
      <c r="BW33" s="360"/>
      <c r="BX33" s="360"/>
      <c r="BY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430</v>
      </c>
      <c r="AC34" s="314"/>
      <c r="AD34" s="314"/>
      <c r="AE34" s="314"/>
      <c r="AF34" s="314"/>
      <c r="AG34" s="314"/>
      <c r="AH34" s="314"/>
      <c r="AI34" s="259" t="s">
        <v>430</v>
      </c>
      <c r="AJ34" s="1660"/>
      <c r="AK34" s="1660"/>
      <c r="AL34" s="1660"/>
      <c r="AM34" s="1660"/>
      <c r="AN34" s="1660"/>
      <c r="AO34" s="1660"/>
      <c r="AP34" s="1667" t="s">
        <v>430</v>
      </c>
      <c r="AQ34" s="1660"/>
      <c r="AR34" s="1660"/>
      <c r="AS34" s="1660"/>
      <c r="AT34" s="1660"/>
      <c r="AU34" s="1660"/>
      <c r="AV34" s="1660"/>
      <c r="AW34" s="1667" t="s">
        <v>430</v>
      </c>
      <c r="AX34" s="1660"/>
      <c r="AY34" s="1660"/>
      <c r="AZ34" s="1660"/>
      <c r="BA34" s="1660"/>
      <c r="BB34" s="1660"/>
      <c r="BC34" s="1660"/>
      <c r="BD34" s="1667" t="s">
        <v>430</v>
      </c>
      <c r="BE34" s="1660"/>
      <c r="BF34" s="1660"/>
      <c r="BG34" s="1660"/>
      <c r="BH34" s="1660"/>
      <c r="BI34" s="1660"/>
      <c r="BJ34" s="1660"/>
      <c r="BK34" s="1667" t="s">
        <v>430</v>
      </c>
      <c r="BL34" s="1660"/>
      <c r="BM34" s="1660"/>
      <c r="BN34" s="1660"/>
      <c r="BO34" s="1660"/>
      <c r="BP34" s="1660"/>
      <c r="BQ34" s="1660"/>
      <c r="BR34" s="1667" t="s">
        <v>430</v>
      </c>
      <c r="BU34" s="360"/>
      <c r="BV34" s="360"/>
      <c r="BW34" s="360"/>
      <c r="BX34" s="360"/>
      <c r="BY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226</v>
      </c>
      <c r="AK35" s="2106"/>
      <c r="AL35" s="2106"/>
      <c r="AM35" s="2106"/>
      <c r="AN35" s="2106"/>
      <c r="AO35" s="2106"/>
      <c r="AP35" s="2106"/>
      <c r="AQ35" s="2106" t="s">
        <v>226</v>
      </c>
      <c r="AR35" s="2106"/>
      <c r="AS35" s="2106"/>
      <c r="AT35" s="2106"/>
      <c r="AU35" s="2106"/>
      <c r="AV35" s="2106"/>
      <c r="AW35" s="2106"/>
      <c r="AX35" s="2106" t="s">
        <v>226</v>
      </c>
      <c r="AY35" s="2106"/>
      <c r="AZ35" s="2106"/>
      <c r="BA35" s="2106"/>
      <c r="BB35" s="2106"/>
      <c r="BC35" s="2106"/>
      <c r="BD35" s="2106"/>
      <c r="BE35" s="2106" t="s">
        <v>226</v>
      </c>
      <c r="BF35" s="2106"/>
      <c r="BG35" s="2106"/>
      <c r="BH35" s="2106"/>
      <c r="BI35" s="2106"/>
      <c r="BJ35" s="2106"/>
      <c r="BK35" s="2106"/>
      <c r="BL35" s="2106" t="s">
        <v>226</v>
      </c>
      <c r="BM35" s="2106"/>
      <c r="BN35" s="2106"/>
      <c r="BO35" s="2106"/>
      <c r="BP35" s="2106"/>
      <c r="BQ35" s="2106"/>
      <c r="BR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2017" t="s">
        <v>303</v>
      </c>
      <c r="AK36" s="2017"/>
      <c r="AL36" s="2017"/>
      <c r="AM36" s="2017"/>
      <c r="AN36" s="2017"/>
      <c r="AO36" s="2017"/>
      <c r="AP36" s="2017"/>
      <c r="AQ36" s="2017" t="s">
        <v>303</v>
      </c>
      <c r="AR36" s="2017"/>
      <c r="AS36" s="2017"/>
      <c r="AT36" s="2017"/>
      <c r="AU36" s="2017"/>
      <c r="AV36" s="2017"/>
      <c r="AW36" s="2017"/>
      <c r="AX36" s="2017" t="s">
        <v>303</v>
      </c>
      <c r="AY36" s="2017"/>
      <c r="AZ36" s="2017"/>
      <c r="BA36" s="2017"/>
      <c r="BB36" s="2017"/>
      <c r="BC36" s="2017"/>
      <c r="BD36" s="2017"/>
      <c r="BE36" s="2017" t="s">
        <v>303</v>
      </c>
      <c r="BF36" s="2017"/>
      <c r="BG36" s="2017"/>
      <c r="BH36" s="2017"/>
      <c r="BI36" s="2017"/>
      <c r="BJ36" s="2017"/>
      <c r="BK36" s="2017"/>
      <c r="BL36" s="2017" t="s">
        <v>303</v>
      </c>
      <c r="BM36" s="2017"/>
      <c r="BN36" s="2017"/>
      <c r="BO36" s="2017"/>
      <c r="BP36" s="2017"/>
      <c r="BQ36" s="2017"/>
      <c r="BR36" s="2017"/>
      <c r="BS36" s="1953"/>
      <c r="BT36" s="1953"/>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224" t="s">
        <v>432</v>
      </c>
      <c r="AK37" s="2225"/>
      <c r="AL37" s="2225"/>
      <c r="AM37" s="2225"/>
      <c r="AN37" s="2225"/>
      <c r="AO37" s="2226"/>
      <c r="AP37" s="2111" t="s">
        <v>433</v>
      </c>
      <c r="AQ37" s="2224" t="s">
        <v>432</v>
      </c>
      <c r="AR37" s="2225"/>
      <c r="AS37" s="2225"/>
      <c r="AT37" s="2225"/>
      <c r="AU37" s="2225"/>
      <c r="AV37" s="2226"/>
      <c r="AW37" s="2111" t="s">
        <v>433</v>
      </c>
      <c r="AX37" s="2224" t="s">
        <v>432</v>
      </c>
      <c r="AY37" s="2225"/>
      <c r="AZ37" s="2225"/>
      <c r="BA37" s="2225"/>
      <c r="BB37" s="2225"/>
      <c r="BC37" s="2226"/>
      <c r="BD37" s="2111" t="s">
        <v>433</v>
      </c>
      <c r="BE37" s="2224" t="s">
        <v>432</v>
      </c>
      <c r="BF37" s="2225"/>
      <c r="BG37" s="2225"/>
      <c r="BH37" s="2225"/>
      <c r="BI37" s="2225"/>
      <c r="BJ37" s="2226"/>
      <c r="BK37" s="2111" t="s">
        <v>433</v>
      </c>
      <c r="BL37" s="2224" t="s">
        <v>432</v>
      </c>
      <c r="BM37" s="2225"/>
      <c r="BN37" s="2225"/>
      <c r="BO37" s="2225"/>
      <c r="BP37" s="2225"/>
      <c r="BQ37" s="2226"/>
      <c r="BR37" s="2111" t="s">
        <v>433</v>
      </c>
      <c r="BS37" s="2114" t="s">
        <v>435</v>
      </c>
      <c r="BT37" s="1953"/>
    </row>
    <row customHeight="1" ht="33.75">
      <c r="Q38" s="368"/>
      <c r="R38" s="368"/>
      <c r="S38" s="2107"/>
      <c r="T38" s="2044"/>
      <c r="U38" s="1026"/>
      <c r="V38" s="1469" t="s">
        <v>491</v>
      </c>
      <c r="W38" s="2100" t="s">
        <v>438</v>
      </c>
      <c r="X38" s="2102"/>
      <c r="Y38" s="2100" t="s">
        <v>439</v>
      </c>
      <c r="Z38" s="2101"/>
      <c r="AA38" s="2102"/>
      <c r="AB38" s="2112"/>
      <c r="AC38" s="1469" t="s">
        <v>491</v>
      </c>
      <c r="AD38" s="2100" t="s">
        <v>438</v>
      </c>
      <c r="AE38" s="2102"/>
      <c r="AF38" s="2100" t="s">
        <v>439</v>
      </c>
      <c r="AG38" s="2101"/>
      <c r="AH38" s="2102"/>
      <c r="AI38" s="2112"/>
      <c r="AJ38" s="2015" t="s">
        <v>491</v>
      </c>
      <c r="AK38" s="1937" t="s">
        <v>438</v>
      </c>
      <c r="AL38" s="1939"/>
      <c r="AM38" s="1937" t="s">
        <v>439</v>
      </c>
      <c r="AN38" s="2016"/>
      <c r="AO38" s="1939"/>
      <c r="AP38" s="2112"/>
      <c r="AQ38" s="2015" t="s">
        <v>491</v>
      </c>
      <c r="AR38" s="1937" t="s">
        <v>438</v>
      </c>
      <c r="AS38" s="1939"/>
      <c r="AT38" s="1937" t="s">
        <v>439</v>
      </c>
      <c r="AU38" s="2016"/>
      <c r="AV38" s="1939"/>
      <c r="AW38" s="2112"/>
      <c r="AX38" s="2015" t="s">
        <v>491</v>
      </c>
      <c r="AY38" s="1937" t="s">
        <v>438</v>
      </c>
      <c r="AZ38" s="1939"/>
      <c r="BA38" s="1937" t="s">
        <v>439</v>
      </c>
      <c r="BB38" s="2016"/>
      <c r="BC38" s="1939"/>
      <c r="BD38" s="2112"/>
      <c r="BE38" s="2015" t="s">
        <v>491</v>
      </c>
      <c r="BF38" s="1937" t="s">
        <v>438</v>
      </c>
      <c r="BG38" s="1939"/>
      <c r="BH38" s="1937" t="s">
        <v>439</v>
      </c>
      <c r="BI38" s="2016"/>
      <c r="BJ38" s="1939"/>
      <c r="BK38" s="2112"/>
      <c r="BL38" s="2015" t="s">
        <v>491</v>
      </c>
      <c r="BM38" s="1937" t="s">
        <v>438</v>
      </c>
      <c r="BN38" s="1939"/>
      <c r="BO38" s="1937" t="s">
        <v>439</v>
      </c>
      <c r="BP38" s="2016"/>
      <c r="BQ38" s="1939"/>
      <c r="BR38" s="2112"/>
      <c r="BS38" s="2115"/>
      <c r="BT38" s="1953"/>
    </row>
    <row customHeight="1" ht="33.7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469" t="s">
        <v>494</v>
      </c>
      <c r="W39" s="1224" t="s">
        <v>495</v>
      </c>
      <c r="X39" s="1224" t="s">
        <v>496</v>
      </c>
      <c r="Y39" s="1472" t="s">
        <v>449</v>
      </c>
      <c r="Z39" s="2103" t="s">
        <v>450</v>
      </c>
      <c r="AA39" s="2104"/>
      <c r="AB39" s="2113"/>
      <c r="AC39" s="1469" t="s">
        <v>494</v>
      </c>
      <c r="AD39" s="1224" t="s">
        <v>495</v>
      </c>
      <c r="AE39" s="1224" t="s">
        <v>496</v>
      </c>
      <c r="AF39" s="1472" t="s">
        <v>449</v>
      </c>
      <c r="AG39" s="2103" t="s">
        <v>450</v>
      </c>
      <c r="AH39" s="2104"/>
      <c r="AI39" s="2113"/>
      <c r="AJ39" s="2015" t="s">
        <v>494</v>
      </c>
      <c r="AK39" s="2360" t="s">
        <v>495</v>
      </c>
      <c r="AL39" s="2360" t="s">
        <v>496</v>
      </c>
      <c r="AM39" s="2360" t="s">
        <v>449</v>
      </c>
      <c r="AN39" s="2050" t="s">
        <v>450</v>
      </c>
      <c r="AO39" s="2066"/>
      <c r="AP39" s="2113"/>
      <c r="AQ39" s="2015" t="s">
        <v>494</v>
      </c>
      <c r="AR39" s="2360" t="s">
        <v>495</v>
      </c>
      <c r="AS39" s="2360" t="s">
        <v>496</v>
      </c>
      <c r="AT39" s="2360" t="s">
        <v>449</v>
      </c>
      <c r="AU39" s="2050" t="s">
        <v>450</v>
      </c>
      <c r="AV39" s="2066"/>
      <c r="AW39" s="2113"/>
      <c r="AX39" s="2015" t="s">
        <v>494</v>
      </c>
      <c r="AY39" s="2360" t="s">
        <v>495</v>
      </c>
      <c r="AZ39" s="2360" t="s">
        <v>496</v>
      </c>
      <c r="BA39" s="2360" t="s">
        <v>449</v>
      </c>
      <c r="BB39" s="2050" t="s">
        <v>450</v>
      </c>
      <c r="BC39" s="2066"/>
      <c r="BD39" s="2113"/>
      <c r="BE39" s="2015" t="s">
        <v>494</v>
      </c>
      <c r="BF39" s="2360" t="s">
        <v>495</v>
      </c>
      <c r="BG39" s="2360" t="s">
        <v>496</v>
      </c>
      <c r="BH39" s="2360" t="s">
        <v>449</v>
      </c>
      <c r="BI39" s="2050" t="s">
        <v>450</v>
      </c>
      <c r="BJ39" s="2066"/>
      <c r="BK39" s="2113"/>
      <c r="BL39" s="2015" t="s">
        <v>494</v>
      </c>
      <c r="BM39" s="2360" t="s">
        <v>495</v>
      </c>
      <c r="BN39" s="2360" t="s">
        <v>496</v>
      </c>
      <c r="BO39" s="2360" t="s">
        <v>449</v>
      </c>
      <c r="BP39" s="2050" t="s">
        <v>450</v>
      </c>
      <c r="BQ39" s="2066"/>
      <c r="BR39" s="2113"/>
      <c r="BS39" s="2116"/>
      <c r="BT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2105">
        <f>OFFSET(BL40,0,-1)+1</f>
        <v>3</v>
      </c>
      <c r="BM40" s="2105">
        <f>OFFSET(BM40,0,-1)+1</f>
        <v>4</v>
      </c>
      <c r="BN40" s="2105">
        <f>OFFSET(BN40,0,-1)+1</f>
        <v>5</v>
      </c>
      <c r="BO40" s="2105">
        <f>OFFSET(BO40,0,-1)+1</f>
        <v>6</v>
      </c>
      <c r="BP40" s="2105">
        <f>OFFSET(BP40,0,-1)+1</f>
        <v>7</v>
      </c>
      <c r="BQ40" s="2105"/>
      <c r="BR40" s="2105">
        <f>OFFSET(BR40,0,-2)+1</f>
        <v>8</v>
      </c>
      <c r="BS40" s="1250">
        <f>OFFSET(BS40,0,-1)</f>
        <v>14</v>
      </c>
      <c r="BT40" s="1468">
        <f>OFFSET(BT40,0,-1)+1</f>
        <v>15</v>
      </c>
      <c r="BU40" s="507"/>
      <c r="BV40" s="507"/>
      <c r="BW40" s="507"/>
      <c r="BX40" s="507"/>
      <c r="BY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техническую воду</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3"/>
      <c r="BM41" s="2084"/>
      <c r="BN41" s="2084"/>
      <c r="BO41" s="2084"/>
      <c r="BP41" s="2084"/>
      <c r="BQ41" s="2084"/>
      <c r="BR41" s="2085"/>
      <c r="BS41" s="2085"/>
      <c r="BT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96"/>
      <c r="BW41" s="496" t="str">
        <f>IF(T41="","",T41)</f>
        <v>Наименование тарифа</v>
      </c>
      <c r="BX41" s="496"/>
      <c r="BY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1.1</v>
      </c>
      <c r="T42" s="290" t="s">
        <v>402</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3"/>
      <c r="BM42" s="2084"/>
      <c r="BN42" s="2084"/>
      <c r="BO42" s="2084"/>
      <c r="BP42" s="2084"/>
      <c r="BQ42" s="2084"/>
      <c r="BR42" s="2085"/>
      <c r="BS42" s="2085"/>
      <c r="BT42" s="1273" t="s">
        <v>403</v>
      </c>
      <c r="BV42" s="496"/>
      <c r="BW42" s="496" t="str">
        <f>IF(T42="","",T42)</f>
        <v>Территория действия тарифа</v>
      </c>
      <c r="BX42" s="496"/>
      <c r="BY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1.1.1</v>
      </c>
      <c r="T43" s="291" t="s">
        <v>483</v>
      </c>
      <c r="U43" s="280"/>
      <c r="V43" s="2083"/>
      <c r="W43" s="2084"/>
      <c r="X43" s="2084"/>
      <c r="Y43" s="2084"/>
      <c r="Z43" s="2084"/>
      <c r="AA43" s="2084"/>
      <c r="AB43" s="2085"/>
      <c r="AC43" s="2083" t="str">
        <f>INDEX(PT_DIFFERENTIATION_CS,MATCH(C43,PT_DIFFERENTIATION_CS_ID,0))</f>
        <v>техническая вода р. Ахтуба</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3"/>
      <c r="BM43" s="2084"/>
      <c r="BN43" s="2084"/>
      <c r="BO43" s="2084"/>
      <c r="BP43" s="2084"/>
      <c r="BQ43" s="2084"/>
      <c r="BR43" s="2085"/>
      <c r="BS43" s="2085"/>
      <c r="BT43" s="1273" t="s">
        <v>484</v>
      </c>
      <c r="BV43" s="496"/>
      <c r="BW43" s="496" t="str">
        <f>IF(T43="","",T43)</f>
        <v>Наименование централизованной системы холодного водоснабжения</v>
      </c>
      <c r="BX43" s="496"/>
      <c r="BY43" s="496"/>
    </row>
    <row customHeight="1" ht="23.25">
      <c r="A44" s="1380" t="s">
        <v>223</v>
      </c>
      <c r="B44" s="1380" t="s">
        <v>224</v>
      </c>
      <c r="C44" s="1380" t="s">
        <v>225</v>
      </c>
      <c r="D44" s="1380" t="s">
        <v>499</v>
      </c>
      <c r="E44" s="2090"/>
      <c r="F44" s="2090"/>
      <c r="G44" s="2090"/>
      <c r="H44" s="2090"/>
      <c r="I44" s="2091" t="str">
        <f>S43&amp;".1"</f>
        <v>1.1.1.1</v>
      </c>
      <c r="J44" s="1380"/>
      <c r="K44" s="1380"/>
      <c r="L44" s="1381"/>
      <c r="P44" s="2093">
        <v>1</v>
      </c>
      <c r="Q44" s="1467"/>
      <c r="R44" s="344"/>
      <c r="S44" s="1474" t="str">
        <f>$I44</f>
        <v>1.1.1.1</v>
      </c>
      <c r="T44" s="266" t="s">
        <v>485</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76"/>
      <c r="BM44" s="2177"/>
      <c r="BN44" s="2177"/>
      <c r="BO44" s="2177"/>
      <c r="BP44" s="2177"/>
      <c r="BQ44" s="2177"/>
      <c r="BR44" s="2178"/>
      <c r="BS44" s="2181"/>
      <c r="BT44" s="1273" t="s">
        <v>486</v>
      </c>
      <c r="BV44" s="496"/>
      <c r="BW44" s="496" t="str">
        <f>IF(T44="","",T44)</f>
        <v>Наименование признака дифференциации</v>
      </c>
      <c r="BX44" s="496"/>
      <c r="BY44" s="496"/>
    </row>
    <row customHeight="1" ht="23.25">
      <c r="A45" s="1380" t="s">
        <v>223</v>
      </c>
      <c r="B45" s="1380" t="s">
        <v>224</v>
      </c>
      <c r="C45" s="1380" t="s">
        <v>225</v>
      </c>
      <c r="D45" s="1380" t="s">
        <v>499</v>
      </c>
      <c r="E45" s="2090"/>
      <c r="F45" s="2090"/>
      <c r="G45" s="2090"/>
      <c r="H45" s="2090"/>
      <c r="I45" s="2092"/>
      <c r="J45" s="2091" t="str">
        <f>I44&amp;".1"</f>
        <v>1.1.1.1.1</v>
      </c>
      <c r="K45" s="1380"/>
      <c r="L45" s="1381" t="s">
        <v>411</v>
      </c>
      <c r="P45" s="2093"/>
      <c r="Q45" s="2093">
        <v>1</v>
      </c>
      <c r="R45" s="345"/>
      <c r="S45" s="1474" t="str">
        <f>$J45</f>
        <v>1.1.1.1.1</v>
      </c>
      <c r="T45" s="267" t="s">
        <v>412</v>
      </c>
      <c r="U45" s="280"/>
      <c r="V45" s="2077"/>
      <c r="W45" s="2078"/>
      <c r="X45" s="2078"/>
      <c r="Y45" s="2078"/>
      <c r="Z45" s="2078"/>
      <c r="AA45" s="2078"/>
      <c r="AB45" s="2079"/>
      <c r="AC45" s="2077" t="s">
        <v>498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7"/>
      <c r="BM45" s="2078"/>
      <c r="BN45" s="2078"/>
      <c r="BO45" s="2078"/>
      <c r="BP45" s="2078"/>
      <c r="BQ45" s="2078"/>
      <c r="BR45" s="2079"/>
      <c r="BS45" s="2079"/>
      <c r="BT45" s="1324" t="s">
        <v>487</v>
      </c>
      <c r="BV45" s="496"/>
      <c r="BW45" s="496" t="str">
        <f>IF(T45="","",T45)</f>
        <v>Группа потребителей</v>
      </c>
      <c r="BX45" s="496"/>
      <c r="BY45" s="496"/>
    </row>
    <row customHeight="1" ht="23.25">
      <c r="A46" s="1380" t="s">
        <v>223</v>
      </c>
      <c r="B46" s="1380" t="s">
        <v>224</v>
      </c>
      <c r="C46" s="1380" t="s">
        <v>225</v>
      </c>
      <c r="D46" s="1380" t="s">
        <v>499</v>
      </c>
      <c r="E46" s="2090"/>
      <c r="F46" s="2090"/>
      <c r="G46" s="2090"/>
      <c r="H46" s="2090"/>
      <c r="I46" s="2092"/>
      <c r="J46" s="2092"/>
      <c r="K46" s="2091" t="str">
        <f>J45&amp;".1"</f>
        <v>1.1.1.1.1.1</v>
      </c>
      <c r="L46" s="1381"/>
      <c r="P46" s="2093"/>
      <c r="Q46" s="2093"/>
      <c r="R46" s="345">
        <v>1</v>
      </c>
      <c r="S46" s="1474" t="str">
        <f>$K46</f>
        <v>1.1.1.1.1.1</v>
      </c>
      <c r="T46" s="1454"/>
      <c r="U46" s="280"/>
      <c r="V46" s="746"/>
      <c r="W46" s="746"/>
      <c r="X46" s="1272"/>
      <c r="Y46" s="2094"/>
      <c r="Z46" s="1963" t="s">
        <v>60</v>
      </c>
      <c r="AA46" s="2094"/>
      <c r="AB46" s="1963" t="s">
        <v>60</v>
      </c>
      <c r="AC46" s="746">
        <v>4.61</v>
      </c>
      <c r="AD46" s="746"/>
      <c r="AE46" s="1272"/>
      <c r="AF46" s="2425">
        <v>45292.48030092593</v>
      </c>
      <c r="AG46" s="1963" t="s">
        <v>60</v>
      </c>
      <c r="AH46" s="2096">
        <v>45473.480405092596</v>
      </c>
      <c r="AI46" s="1963" t="s">
        <v>60</v>
      </c>
      <c r="AJ46" s="746">
        <v>5.44</v>
      </c>
      <c r="AK46" s="746"/>
      <c r="AL46" s="1272"/>
      <c r="AM46" s="2425">
        <v>45474.480625</v>
      </c>
      <c r="AN46" s="1963" t="s">
        <v>60</v>
      </c>
      <c r="AO46" s="2425">
        <v>45838.48070601852</v>
      </c>
      <c r="AP46" s="1963" t="s">
        <v>60</v>
      </c>
      <c r="AQ46" s="746">
        <v>5.75</v>
      </c>
      <c r="AR46" s="746"/>
      <c r="AS46" s="1272"/>
      <c r="AT46" s="2425">
        <v>45839.48101851852</v>
      </c>
      <c r="AU46" s="1963" t="s">
        <v>60</v>
      </c>
      <c r="AV46" s="2425">
        <v>46203.48123842593</v>
      </c>
      <c r="AW46" s="1963" t="s">
        <v>60</v>
      </c>
      <c r="AX46" s="746">
        <v>6.08</v>
      </c>
      <c r="AY46" s="746"/>
      <c r="AZ46" s="1272"/>
      <c r="BA46" s="2425">
        <v>46204.48168981481</v>
      </c>
      <c r="BB46" s="1963" t="s">
        <v>60</v>
      </c>
      <c r="BC46" s="2425">
        <v>46568.481886574074</v>
      </c>
      <c r="BD46" s="1963" t="s">
        <v>60</v>
      </c>
      <c r="BE46" s="746">
        <v>6.42</v>
      </c>
      <c r="BF46" s="746"/>
      <c r="BG46" s="1272"/>
      <c r="BH46" s="2425">
        <v>46569.48233796296</v>
      </c>
      <c r="BI46" s="1963" t="s">
        <v>60</v>
      </c>
      <c r="BJ46" s="2425">
        <v>46934.48248842593</v>
      </c>
      <c r="BK46" s="1963" t="s">
        <v>60</v>
      </c>
      <c r="BL46" s="746">
        <v>6.67</v>
      </c>
      <c r="BM46" s="746"/>
      <c r="BN46" s="1272"/>
      <c r="BO46" s="2425">
        <v>46935.482766203706</v>
      </c>
      <c r="BP46" s="1963" t="s">
        <v>60</v>
      </c>
      <c r="BQ46" s="2425">
        <v>47118.48296296296</v>
      </c>
      <c r="BR46" s="1963" t="s">
        <v>60</v>
      </c>
      <c r="BS46" s="1455"/>
      <c r="BT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07">
        <f>STRCHECKDATE(V47:BS47)</f>
      </c>
      <c r="BV46" s="496"/>
      <c r="BW46" s="496" t="str">
        <f>IF(T46="","",T46)</f>
        <v/>
      </c>
      <c r="BX46" s="496"/>
      <c r="BY46" s="496"/>
    </row>
    <row customHeight="1" ht="0">
      <c r="A47" s="1380" t="s">
        <v>223</v>
      </c>
      <c r="B47" s="1380" t="s">
        <v>224</v>
      </c>
      <c r="C47" s="1380" t="s">
        <v>225</v>
      </c>
      <c r="D47" s="1380" t="s">
        <v>499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45292.48030092593-45473.480405092596</v>
      </c>
      <c r="AF47" s="2095"/>
      <c r="AG47" s="1963"/>
      <c r="AH47" s="2097"/>
      <c r="AI47" s="1963"/>
      <c r="AJ47" s="312"/>
      <c r="AK47" s="312"/>
      <c r="AL47" s="316" t="str">
        <f>AM46&amp;"-"&amp;AO46</f>
        <v>45474.480625-45838.48070601852</v>
      </c>
      <c r="AM47" s="2134"/>
      <c r="AN47" s="1963"/>
      <c r="AO47" s="2134"/>
      <c r="AP47" s="1963"/>
      <c r="AQ47" s="312"/>
      <c r="AR47" s="312"/>
      <c r="AS47" s="316" t="str">
        <f>AT46&amp;"-"&amp;AV46</f>
        <v>45839.48101851852-46203.48123842593</v>
      </c>
      <c r="AT47" s="2134"/>
      <c r="AU47" s="1963"/>
      <c r="AV47" s="2134"/>
      <c r="AW47" s="1963"/>
      <c r="AX47" s="312"/>
      <c r="AY47" s="312"/>
      <c r="AZ47" s="316" t="str">
        <f>BA46&amp;"-"&amp;BC46</f>
        <v>46204.48168981481-46568.481886574074</v>
      </c>
      <c r="BA47" s="2134"/>
      <c r="BB47" s="1963"/>
      <c r="BC47" s="2134"/>
      <c r="BD47" s="1963"/>
      <c r="BE47" s="312"/>
      <c r="BF47" s="312"/>
      <c r="BG47" s="316" t="str">
        <f>BH46&amp;"-"&amp;BJ46</f>
        <v>46569.48233796296-46934.48248842593</v>
      </c>
      <c r="BH47" s="2134"/>
      <c r="BI47" s="1963"/>
      <c r="BJ47" s="2134"/>
      <c r="BK47" s="1963"/>
      <c r="BL47" s="312"/>
      <c r="BM47" s="312"/>
      <c r="BN47" s="316" t="str">
        <f>BO46&amp;"-"&amp;BQ46</f>
        <v>46935.482766203706-47118.48296296296</v>
      </c>
      <c r="BO47" s="2134"/>
      <c r="BP47" s="1963"/>
      <c r="BQ47" s="2134"/>
      <c r="BR47" s="1963"/>
      <c r="BS47" s="1456"/>
      <c r="BT47" s="2182"/>
      <c r="BV47" s="496"/>
      <c r="BW47" s="496" t="str">
        <f>IF(T47="","",T47)</f>
        <v/>
      </c>
      <c r="BX47" s="496"/>
      <c r="BY47" s="496"/>
    </row>
    <row customHeight="1" ht="21">
      <c r="A48" s="1380" t="s">
        <v>223</v>
      </c>
      <c r="B48" s="1380" t="s">
        <v>224</v>
      </c>
      <c r="C48" s="1380" t="s">
        <v>225</v>
      </c>
      <c r="D48" s="1380" t="s">
        <v>499</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2870"/>
      <c r="AK48" s="2871"/>
      <c r="AL48" s="2872"/>
      <c r="AM48" s="2873"/>
      <c r="AN48" s="2874"/>
      <c r="AO48" s="2875"/>
      <c r="AP48" s="2876"/>
      <c r="AQ48" s="2877"/>
      <c r="AR48" s="2878"/>
      <c r="AS48" s="2879"/>
      <c r="AT48" s="2880"/>
      <c r="AU48" s="2881"/>
      <c r="AV48" s="2882"/>
      <c r="AW48" s="2883"/>
      <c r="AX48" s="2884"/>
      <c r="AY48" s="2885"/>
      <c r="AZ48" s="2886"/>
      <c r="BA48" s="2887"/>
      <c r="BB48" s="2888"/>
      <c r="BC48" s="2889"/>
      <c r="BD48" s="2890"/>
      <c r="BE48" s="2891"/>
      <c r="BF48" s="2892"/>
      <c r="BG48" s="2893"/>
      <c r="BH48" s="2894"/>
      <c r="BI48" s="2895"/>
      <c r="BJ48" s="2896"/>
      <c r="BK48" s="2897"/>
      <c r="BL48" s="2898"/>
      <c r="BM48" s="2899"/>
      <c r="BN48" s="2900"/>
      <c r="BO48" s="2901"/>
      <c r="BP48" s="2902"/>
      <c r="BQ48" s="2903"/>
      <c r="BR48" s="2904"/>
      <c r="BS48" s="359"/>
      <c r="BT48" s="1273" t="s">
        <v>489</v>
      </c>
      <c r="BV48" s="496"/>
      <c r="BW48" s="496" t="str">
        <f>IF(T48="","",T48)</f>
        <v>Добавить значение признака дифференциации</v>
      </c>
      <c r="BX48" s="496"/>
      <c r="BY48" s="496"/>
    </row>
    <row customHeight="1" ht="21">
      <c r="A49" s="1380" t="s">
        <v>223</v>
      </c>
      <c r="B49" s="1380" t="s">
        <v>224</v>
      </c>
      <c r="C49" s="1380" t="s">
        <v>225</v>
      </c>
      <c r="D49" s="1380" t="s">
        <v>499</v>
      </c>
      <c r="E49" s="2090"/>
      <c r="F49" s="2090"/>
      <c r="G49" s="2090"/>
      <c r="H49" s="2090"/>
      <c r="I49" s="2091"/>
      <c r="J49" s="1380"/>
      <c r="K49" s="1380"/>
      <c r="L49" s="1381"/>
      <c r="P49" s="2093"/>
      <c r="Q49" s="1467"/>
      <c r="R49" s="344"/>
      <c r="S49" s="1295"/>
      <c r="T49" s="356" t="s">
        <v>417</v>
      </c>
      <c r="U49" s="359"/>
      <c r="V49" s="359"/>
      <c r="W49" s="359"/>
      <c r="X49" s="359"/>
      <c r="Y49" s="359"/>
      <c r="Z49" s="359"/>
      <c r="AA49" s="359"/>
      <c r="AB49" s="358"/>
      <c r="AC49" s="359"/>
      <c r="AD49" s="359"/>
      <c r="AE49" s="359"/>
      <c r="AF49" s="359"/>
      <c r="AG49" s="359"/>
      <c r="AH49" s="359"/>
      <c r="AI49" s="358"/>
      <c r="AJ49" s="2905"/>
      <c r="AK49" s="2906"/>
      <c r="AL49" s="2907"/>
      <c r="AM49" s="2908"/>
      <c r="AN49" s="2909"/>
      <c r="AO49" s="2910"/>
      <c r="AP49" s="2911"/>
      <c r="AQ49" s="2912"/>
      <c r="AR49" s="2913"/>
      <c r="AS49" s="2914"/>
      <c r="AT49" s="2915"/>
      <c r="AU49" s="2916"/>
      <c r="AV49" s="2917"/>
      <c r="AW49" s="2918"/>
      <c r="AX49" s="2919"/>
      <c r="AY49" s="2920"/>
      <c r="AZ49" s="2921"/>
      <c r="BA49" s="2922"/>
      <c r="BB49" s="2923"/>
      <c r="BC49" s="2924"/>
      <c r="BD49" s="2925"/>
      <c r="BE49" s="2926"/>
      <c r="BF49" s="2927"/>
      <c r="BG49" s="2928"/>
      <c r="BH49" s="2929"/>
      <c r="BI49" s="2930"/>
      <c r="BJ49" s="2931"/>
      <c r="BK49" s="2932"/>
      <c r="BL49" s="2933"/>
      <c r="BM49" s="2934"/>
      <c r="BN49" s="2935"/>
      <c r="BO49" s="2936"/>
      <c r="BP49" s="2937"/>
      <c r="BQ49" s="2938"/>
      <c r="BR49" s="2939"/>
      <c r="BS49" s="359"/>
      <c r="BT49" s="1457"/>
      <c r="BV49" s="496"/>
      <c r="BW49" s="496" t="str">
        <f>IF(T49="","",T49)</f>
        <v>Добавить группу потребителей</v>
      </c>
      <c r="BX49" s="496"/>
      <c r="BY49" s="496"/>
    </row>
    <row customHeight="1" ht="21">
      <c r="A50" s="1380" t="s">
        <v>223</v>
      </c>
      <c r="B50" s="1380" t="s">
        <v>224</v>
      </c>
      <c r="C50" s="1380" t="s">
        <v>225</v>
      </c>
      <c r="D50" s="1380" t="s">
        <v>499</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2940"/>
      <c r="AK50" s="2941"/>
      <c r="AL50" s="2942"/>
      <c r="AM50" s="2943"/>
      <c r="AN50" s="2944"/>
      <c r="AO50" s="2945"/>
      <c r="AP50" s="2946"/>
      <c r="AQ50" s="2947"/>
      <c r="AR50" s="2948"/>
      <c r="AS50" s="2949"/>
      <c r="AT50" s="2950"/>
      <c r="AU50" s="2951"/>
      <c r="AV50" s="2952"/>
      <c r="AW50" s="2953"/>
      <c r="AX50" s="2954"/>
      <c r="AY50" s="2955"/>
      <c r="AZ50" s="2956"/>
      <c r="BA50" s="2957"/>
      <c r="BB50" s="2958"/>
      <c r="BC50" s="2959"/>
      <c r="BD50" s="2960"/>
      <c r="BE50" s="2961"/>
      <c r="BF50" s="2962"/>
      <c r="BG50" s="2963"/>
      <c r="BH50" s="2964"/>
      <c r="BI50" s="2965"/>
      <c r="BJ50" s="2966"/>
      <c r="BK50" s="2967"/>
      <c r="BL50" s="2968"/>
      <c r="BM50" s="2969"/>
      <c r="BN50" s="2970"/>
      <c r="BO50" s="2971"/>
      <c r="BP50" s="2972"/>
      <c r="BQ50" s="2973"/>
      <c r="BR50" s="2974"/>
      <c r="BS50" s="359"/>
      <c r="BT50" s="283"/>
      <c r="BV50" s="496"/>
      <c r="BW50" s="496" t="str">
        <f>IF(T50="","",T50)</f>
        <v>Добавить наименование признака дифференциации</v>
      </c>
      <c r="BX50" s="496"/>
      <c r="BY50" s="496"/>
    </row>
    <row s="2437" customFormat="1" customHeight="1" ht="23.25">
      <c r="A51" s="1380"/>
      <c r="B51" s="1380"/>
      <c r="C51" s="1380" t="s">
        <v>228</v>
      </c>
      <c r="D51" s="1380"/>
      <c r="E51" s="2090"/>
      <c r="F51" s="2090"/>
      <c r="G51" s="2089" t="s">
        <v>108</v>
      </c>
      <c r="H51" s="1380"/>
      <c r="I51" s="1380"/>
      <c r="J51" s="1380"/>
      <c r="K51" s="1380"/>
      <c r="L51" s="1386"/>
      <c r="M51" s="1382"/>
      <c r="N51" s="1382"/>
      <c r="O51" s="1382"/>
      <c r="P51" s="342"/>
      <c r="Q51" s="340"/>
      <c r="R51" s="341"/>
      <c r="S51" s="2107" t="str">
        <f>INDEX(PT_DIFFERENTIATION_NUM_CS,MATCH(C51,PT_DIFFERENTIATION_CS_ID,0))</f>
        <v>1.1.2</v>
      </c>
      <c r="T51" s="291" t="s">
        <v>483</v>
      </c>
      <c r="U51" s="280"/>
      <c r="V51" s="2083"/>
      <c r="W51" s="2084"/>
      <c r="X51" s="2084"/>
      <c r="Y51" s="2084"/>
      <c r="Z51" s="2084"/>
      <c r="AA51" s="2084"/>
      <c r="AB51" s="2085"/>
      <c r="AC51" s="2083" t="str">
        <f>INDEX(PT_DIFFERENTIATION_CS,MATCH(C51,PT_DIFFERENTIATION_CS_ID,0))</f>
        <v>техническая вода р. Волга</v>
      </c>
      <c r="AD51" s="2084"/>
      <c r="AE51" s="2084"/>
      <c r="AF51" s="2084"/>
      <c r="AG51" s="2084"/>
      <c r="AH51" s="2084"/>
      <c r="AI51" s="2084"/>
      <c r="AJ51" s="2083"/>
      <c r="AK51" s="2084"/>
      <c r="AL51" s="2084"/>
      <c r="AM51" s="2084"/>
      <c r="AN51" s="2084"/>
      <c r="AO51" s="2084"/>
      <c r="AP51" s="2085"/>
      <c r="AQ51" s="2083"/>
      <c r="AR51" s="2084"/>
      <c r="AS51" s="2084"/>
      <c r="AT51" s="2084"/>
      <c r="AU51" s="2084"/>
      <c r="AV51" s="2084"/>
      <c r="AW51" s="2085"/>
      <c r="AX51" s="2083"/>
      <c r="AY51" s="2084"/>
      <c r="AZ51" s="2084"/>
      <c r="BA51" s="2084"/>
      <c r="BB51" s="2084"/>
      <c r="BC51" s="2084"/>
      <c r="BD51" s="2085"/>
      <c r="BE51" s="2083"/>
      <c r="BF51" s="2084"/>
      <c r="BG51" s="2084"/>
      <c r="BH51" s="2084"/>
      <c r="BI51" s="2084"/>
      <c r="BJ51" s="2084"/>
      <c r="BK51" s="2085"/>
      <c r="BL51" s="2083"/>
      <c r="BM51" s="2084"/>
      <c r="BN51" s="2084"/>
      <c r="BO51" s="2084"/>
      <c r="BP51" s="2084"/>
      <c r="BQ51" s="2084"/>
      <c r="BR51" s="2085"/>
      <c r="BS51" s="2085"/>
      <c r="BT51" s="1273" t="s">
        <v>484</v>
      </c>
      <c r="BU51" s="1667"/>
      <c r="BV51" s="1649"/>
      <c r="BW51" s="1649" t="str">
        <f>IF(T51="","",T51)</f>
        <v>Наименование централизованной системы холодного водоснабжения</v>
      </c>
      <c r="BX51" s="1649"/>
      <c r="BY51" s="1649"/>
    </row>
    <row s="2437" customFormat="1" customHeight="1" ht="23.25">
      <c r="A52" s="1380"/>
      <c r="B52" s="1380"/>
      <c r="C52" s="1380"/>
      <c r="D52" s="1380"/>
      <c r="E52" s="2090"/>
      <c r="F52" s="2090"/>
      <c r="G52" s="2090">
        <v>1</v>
      </c>
      <c r="H52" s="2090"/>
      <c r="I52" s="2091" t="str">
        <f>S51&amp;".1"</f>
        <v>1.1.2.1</v>
      </c>
      <c r="J52" s="1380"/>
      <c r="K52" s="1380"/>
      <c r="L52" s="1386"/>
      <c r="M52" s="1801"/>
      <c r="N52" s="1801"/>
      <c r="O52" s="1801"/>
      <c r="P52" s="2205">
        <v>1</v>
      </c>
      <c r="Q52" s="2205"/>
      <c r="R52" s="344"/>
      <c r="S52" s="2107" t="str">
        <f>$I52</f>
        <v>1.1.2.1</v>
      </c>
      <c r="T52" s="266" t="s">
        <v>485</v>
      </c>
      <c r="U52" s="280"/>
      <c r="V52" s="2176"/>
      <c r="W52" s="2177"/>
      <c r="X52" s="2177"/>
      <c r="Y52" s="2177"/>
      <c r="Z52" s="2177"/>
      <c r="AA52" s="2177"/>
      <c r="AB52" s="2178"/>
      <c r="AC52" s="2179"/>
      <c r="AD52" s="2180"/>
      <c r="AE52" s="2180"/>
      <c r="AF52" s="2180"/>
      <c r="AG52" s="2180"/>
      <c r="AH52" s="2180"/>
      <c r="AI52" s="2180"/>
      <c r="AJ52" s="2176"/>
      <c r="AK52" s="2177"/>
      <c r="AL52" s="2177"/>
      <c r="AM52" s="2177"/>
      <c r="AN52" s="2177"/>
      <c r="AO52" s="2177"/>
      <c r="AP52" s="2178"/>
      <c r="AQ52" s="2176"/>
      <c r="AR52" s="2177"/>
      <c r="AS52" s="2177"/>
      <c r="AT52" s="2177"/>
      <c r="AU52" s="2177"/>
      <c r="AV52" s="2177"/>
      <c r="AW52" s="2178"/>
      <c r="AX52" s="2176"/>
      <c r="AY52" s="2177"/>
      <c r="AZ52" s="2177"/>
      <c r="BA52" s="2177"/>
      <c r="BB52" s="2177"/>
      <c r="BC52" s="2177"/>
      <c r="BD52" s="2178"/>
      <c r="BE52" s="2176"/>
      <c r="BF52" s="2177"/>
      <c r="BG52" s="2177"/>
      <c r="BH52" s="2177"/>
      <c r="BI52" s="2177"/>
      <c r="BJ52" s="2177"/>
      <c r="BK52" s="2178"/>
      <c r="BL52" s="2176"/>
      <c r="BM52" s="2177"/>
      <c r="BN52" s="2177"/>
      <c r="BO52" s="2177"/>
      <c r="BP52" s="2177"/>
      <c r="BQ52" s="2177"/>
      <c r="BR52" s="2178"/>
      <c r="BS52" s="2181"/>
      <c r="BT52" s="1273" t="s">
        <v>486</v>
      </c>
      <c r="BU52" s="1667"/>
      <c r="BV52" s="1649"/>
      <c r="BW52" s="1649" t="str">
        <f>IF(T52="","",T52)</f>
        <v>Наименование признака дифференциации</v>
      </c>
      <c r="BX52" s="1649"/>
      <c r="BY52" s="1649"/>
    </row>
    <row s="2437" customFormat="1" customHeight="1" ht="23.25">
      <c r="A53" s="1380"/>
      <c r="B53" s="1380"/>
      <c r="C53" s="1380"/>
      <c r="D53" s="1380"/>
      <c r="E53" s="2090"/>
      <c r="F53" s="2090"/>
      <c r="G53" s="2090">
        <v>1</v>
      </c>
      <c r="H53" s="2090"/>
      <c r="I53" s="2092"/>
      <c r="J53" s="2091" t="str">
        <f>I52&amp;".1"</f>
        <v>1.1.2.1.1</v>
      </c>
      <c r="K53" s="1380"/>
      <c r="L53" s="1386" t="s">
        <v>411</v>
      </c>
      <c r="M53" s="1801"/>
      <c r="N53" s="1801"/>
      <c r="O53" s="1801"/>
      <c r="P53" s="2205"/>
      <c r="Q53" s="2205">
        <v>1</v>
      </c>
      <c r="R53" s="345"/>
      <c r="S53" s="2107" t="str">
        <f>$J53</f>
        <v>1.1.2.1.1</v>
      </c>
      <c r="T53" s="267" t="s">
        <v>412</v>
      </c>
      <c r="U53" s="280"/>
      <c r="V53" s="2077"/>
      <c r="W53" s="2078"/>
      <c r="X53" s="2078"/>
      <c r="Y53" s="2078"/>
      <c r="Z53" s="2078"/>
      <c r="AA53" s="2078"/>
      <c r="AB53" s="2079"/>
      <c r="AC53" s="2077" t="s">
        <v>498</v>
      </c>
      <c r="AD53" s="2078"/>
      <c r="AE53" s="2078"/>
      <c r="AF53" s="2078"/>
      <c r="AG53" s="2078"/>
      <c r="AH53" s="2078"/>
      <c r="AI53" s="2078"/>
      <c r="AJ53" s="2077"/>
      <c r="AK53" s="2078"/>
      <c r="AL53" s="2078"/>
      <c r="AM53" s="2078"/>
      <c r="AN53" s="2078"/>
      <c r="AO53" s="2078"/>
      <c r="AP53" s="2079"/>
      <c r="AQ53" s="2077"/>
      <c r="AR53" s="2078"/>
      <c r="AS53" s="2078"/>
      <c r="AT53" s="2078"/>
      <c r="AU53" s="2078"/>
      <c r="AV53" s="2078"/>
      <c r="AW53" s="2079"/>
      <c r="AX53" s="2077"/>
      <c r="AY53" s="2078"/>
      <c r="AZ53" s="2078"/>
      <c r="BA53" s="2078"/>
      <c r="BB53" s="2078"/>
      <c r="BC53" s="2078"/>
      <c r="BD53" s="2079"/>
      <c r="BE53" s="2077"/>
      <c r="BF53" s="2078"/>
      <c r="BG53" s="2078"/>
      <c r="BH53" s="2078"/>
      <c r="BI53" s="2078"/>
      <c r="BJ53" s="2078"/>
      <c r="BK53" s="2079"/>
      <c r="BL53" s="2077"/>
      <c r="BM53" s="2078"/>
      <c r="BN53" s="2078"/>
      <c r="BO53" s="2078"/>
      <c r="BP53" s="2078"/>
      <c r="BQ53" s="2078"/>
      <c r="BR53" s="2079"/>
      <c r="BS53" s="2079"/>
      <c r="BT53" s="1324" t="s">
        <v>487</v>
      </c>
      <c r="BU53" s="1667"/>
      <c r="BV53" s="1649"/>
      <c r="BW53" s="1649" t="str">
        <f>IF(T53="","",T53)</f>
        <v>Группа потребителей</v>
      </c>
      <c r="BX53" s="1649"/>
      <c r="BY53" s="1649"/>
    </row>
    <row s="2437" customFormat="1" customHeight="1" ht="23.25">
      <c r="A54" s="1380"/>
      <c r="B54" s="1380"/>
      <c r="C54" s="1380"/>
      <c r="D54" s="1380"/>
      <c r="E54" s="2090"/>
      <c r="F54" s="2090"/>
      <c r="G54" s="2090">
        <v>1</v>
      </c>
      <c r="H54" s="2090"/>
      <c r="I54" s="2092"/>
      <c r="J54" s="2092"/>
      <c r="K54" s="2091" t="str">
        <f>J53&amp;".1"</f>
        <v>1.1.2.1.1.1</v>
      </c>
      <c r="L54" s="1386"/>
      <c r="M54" s="1801"/>
      <c r="N54" s="1801"/>
      <c r="O54" s="1801"/>
      <c r="P54" s="2205"/>
      <c r="Q54" s="2205"/>
      <c r="R54" s="345">
        <v>1</v>
      </c>
      <c r="S54" s="2107" t="str">
        <f>$K54</f>
        <v>1.1.2.1.1.1</v>
      </c>
      <c r="T54" s="1454"/>
      <c r="U54" s="280"/>
      <c r="V54" s="746"/>
      <c r="W54" s="746"/>
      <c r="X54" s="1272"/>
      <c r="Y54" s="2425"/>
      <c r="Z54" s="1963" t="s">
        <v>60</v>
      </c>
      <c r="AA54" s="2425"/>
      <c r="AB54" s="1963" t="s">
        <v>60</v>
      </c>
      <c r="AC54" s="746">
        <v>6.28</v>
      </c>
      <c r="AD54" s="746"/>
      <c r="AE54" s="1272"/>
      <c r="AF54" s="2425">
        <v>45292.4837962963</v>
      </c>
      <c r="AG54" s="1963" t="s">
        <v>60</v>
      </c>
      <c r="AH54" s="2096">
        <v>45473.483923611115</v>
      </c>
      <c r="AI54" s="1963" t="s">
        <v>60</v>
      </c>
      <c r="AJ54" s="746">
        <v>7.54</v>
      </c>
      <c r="AK54" s="746"/>
      <c r="AL54" s="1272"/>
      <c r="AM54" s="2425">
        <v>45474.484143518515</v>
      </c>
      <c r="AN54" s="1963" t="s">
        <v>60</v>
      </c>
      <c r="AO54" s="2425">
        <v>45838.48423611111</v>
      </c>
      <c r="AP54" s="1963" t="s">
        <v>60</v>
      </c>
      <c r="AQ54" s="746">
        <v>8.33</v>
      </c>
      <c r="AR54" s="746"/>
      <c r="AS54" s="1272"/>
      <c r="AT54" s="2425">
        <v>45839.48451388889</v>
      </c>
      <c r="AU54" s="1963" t="s">
        <v>60</v>
      </c>
      <c r="AV54" s="2425">
        <v>46203.48467592592</v>
      </c>
      <c r="AW54" s="1963" t="s">
        <v>60</v>
      </c>
      <c r="AX54" s="746">
        <v>8.81</v>
      </c>
      <c r="AY54" s="746"/>
      <c r="AZ54" s="1272"/>
      <c r="BA54" s="2425">
        <v>46204.4849537037</v>
      </c>
      <c r="BB54" s="1963" t="s">
        <v>60</v>
      </c>
      <c r="BC54" s="2425">
        <v>46568.48515046296</v>
      </c>
      <c r="BD54" s="1963" t="s">
        <v>60</v>
      </c>
      <c r="BE54" s="746">
        <v>9.31</v>
      </c>
      <c r="BF54" s="746"/>
      <c r="BG54" s="1272"/>
      <c r="BH54" s="2425">
        <v>46569.485439814816</v>
      </c>
      <c r="BI54" s="1963" t="s">
        <v>60</v>
      </c>
      <c r="BJ54" s="2425">
        <v>46934.48556712963</v>
      </c>
      <c r="BK54" s="1963" t="s">
        <v>60</v>
      </c>
      <c r="BL54" s="746">
        <v>9.68</v>
      </c>
      <c r="BM54" s="746"/>
      <c r="BN54" s="1272"/>
      <c r="BO54" s="2425">
        <v>46935.48583333333</v>
      </c>
      <c r="BP54" s="1963" t="s">
        <v>60</v>
      </c>
      <c r="BQ54" s="2425">
        <v>47118.48606481482</v>
      </c>
      <c r="BR54" s="1963" t="s">
        <v>60</v>
      </c>
      <c r="BS54" s="1455"/>
      <c r="BT54"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4" s="1667">
        <f>STRCHECKDATE(V55:BS55)</f>
      </c>
      <c r="BV54" s="1649"/>
      <c r="BW54" s="1649" t="str">
        <f>IF(T54="","",T54)</f>
        <v/>
      </c>
      <c r="BX54" s="1649"/>
      <c r="BY54" s="1649"/>
    </row>
    <row s="2437" customFormat="1" customHeight="1" ht="14.25">
      <c r="A55" s="1380"/>
      <c r="B55" s="1380"/>
      <c r="C55" s="1380"/>
      <c r="D55" s="1380"/>
      <c r="E55" s="2090"/>
      <c r="F55" s="2090"/>
      <c r="G55" s="2090">
        <v>1</v>
      </c>
      <c r="H55" s="2090"/>
      <c r="I55" s="2092"/>
      <c r="J55" s="2092"/>
      <c r="K55" s="2091"/>
      <c r="L55" s="1386"/>
      <c r="M55" s="1801"/>
      <c r="N55" s="1801"/>
      <c r="O55" s="1801"/>
      <c r="P55" s="2205"/>
      <c r="Q55" s="2205"/>
      <c r="R55" s="345"/>
      <c r="S55" s="2349"/>
      <c r="T55" s="280"/>
      <c r="U55" s="280"/>
      <c r="V55" s="312"/>
      <c r="W55" s="312"/>
      <c r="X55" s="316" t="str">
        <f>Y54&amp;"-"&amp;AA54</f>
        <v>-</v>
      </c>
      <c r="Y55" s="2134"/>
      <c r="Z55" s="1963"/>
      <c r="AA55" s="2134"/>
      <c r="AB55" s="1963"/>
      <c r="AC55" s="312"/>
      <c r="AD55" s="312"/>
      <c r="AE55" s="316" t="str">
        <f>AF54&amp;"-"&amp;AH54</f>
        <v>45292.4837962963-45473.483923611115</v>
      </c>
      <c r="AF55" s="2134"/>
      <c r="AG55" s="1963"/>
      <c r="AH55" s="2097"/>
      <c r="AI55" s="1963"/>
      <c r="AJ55" s="312"/>
      <c r="AK55" s="312"/>
      <c r="AL55" s="316" t="str">
        <f>AM54&amp;"-"&amp;AO54</f>
        <v>45474.484143518515-45838.48423611111</v>
      </c>
      <c r="AM55" s="2134"/>
      <c r="AN55" s="1963"/>
      <c r="AO55" s="2134"/>
      <c r="AP55" s="1963"/>
      <c r="AQ55" s="312"/>
      <c r="AR55" s="312"/>
      <c r="AS55" s="316" t="str">
        <f>AT54&amp;"-"&amp;AV54</f>
        <v>45839.48451388889-46203.48467592592</v>
      </c>
      <c r="AT55" s="2134"/>
      <c r="AU55" s="1963"/>
      <c r="AV55" s="2134"/>
      <c r="AW55" s="1963"/>
      <c r="AX55" s="312"/>
      <c r="AY55" s="312"/>
      <c r="AZ55" s="316" t="str">
        <f>BA54&amp;"-"&amp;BC54</f>
        <v>46204.4849537037-46568.48515046296</v>
      </c>
      <c r="BA55" s="2134"/>
      <c r="BB55" s="1963"/>
      <c r="BC55" s="2134"/>
      <c r="BD55" s="1963"/>
      <c r="BE55" s="312"/>
      <c r="BF55" s="312"/>
      <c r="BG55" s="316" t="str">
        <f>BH54&amp;"-"&amp;BJ54</f>
        <v>46569.485439814816-46934.48556712963</v>
      </c>
      <c r="BH55" s="2134"/>
      <c r="BI55" s="1963"/>
      <c r="BJ55" s="2134"/>
      <c r="BK55" s="1963"/>
      <c r="BL55" s="312"/>
      <c r="BM55" s="312"/>
      <c r="BN55" s="316" t="str">
        <f>BO54&amp;"-"&amp;BQ54</f>
        <v>46935.48583333333-47118.48606481482</v>
      </c>
      <c r="BO55" s="2134"/>
      <c r="BP55" s="1963"/>
      <c r="BQ55" s="2134"/>
      <c r="BR55" s="1963"/>
      <c r="BS55" s="1456"/>
      <c r="BT55" s="2182"/>
      <c r="BU55" s="1667"/>
      <c r="BV55" s="1649"/>
      <c r="BW55" s="1649" t="str">
        <f>IF(T55="","",T55)</f>
        <v/>
      </c>
      <c r="BX55" s="1649"/>
      <c r="BY55" s="1649"/>
    </row>
    <row s="2437" customFormat="1" customHeight="1" ht="21">
      <c r="A56" s="1380"/>
      <c r="B56" s="1380"/>
      <c r="C56" s="1380"/>
      <c r="D56" s="1380"/>
      <c r="E56" s="2090"/>
      <c r="F56" s="2090"/>
      <c r="G56" s="2090">
        <v>1</v>
      </c>
      <c r="H56" s="2090"/>
      <c r="I56" s="2092"/>
      <c r="J56" s="2091"/>
      <c r="K56" s="1380"/>
      <c r="L56" s="1386"/>
      <c r="M56" s="1801"/>
      <c r="N56" s="1801"/>
      <c r="O56" s="1801"/>
      <c r="P56" s="2205"/>
      <c r="Q56" s="2205"/>
      <c r="R56" s="344"/>
      <c r="S56" s="2975"/>
      <c r="T56" s="2976" t="s">
        <v>488</v>
      </c>
      <c r="U56" s="2977"/>
      <c r="V56" s="2978"/>
      <c r="W56" s="2979"/>
      <c r="X56" s="2980"/>
      <c r="Y56" s="2981"/>
      <c r="Z56" s="2982"/>
      <c r="AA56" s="2983"/>
      <c r="AB56" s="2984"/>
      <c r="AC56" s="2985"/>
      <c r="AD56" s="2986"/>
      <c r="AE56" s="2987"/>
      <c r="AF56" s="2988"/>
      <c r="AG56" s="2989"/>
      <c r="AH56" s="2990"/>
      <c r="AI56" s="2991"/>
      <c r="AJ56" s="2992"/>
      <c r="AK56" s="2993"/>
      <c r="AL56" s="2994"/>
      <c r="AM56" s="2995"/>
      <c r="AN56" s="2996"/>
      <c r="AO56" s="2997"/>
      <c r="AP56" s="2998"/>
      <c r="AQ56" s="2999"/>
      <c r="AR56" s="3000"/>
      <c r="AS56" s="3001"/>
      <c r="AT56" s="3002"/>
      <c r="AU56" s="3003"/>
      <c r="AV56" s="3004"/>
      <c r="AW56" s="3005"/>
      <c r="AX56" s="3006"/>
      <c r="AY56" s="3007"/>
      <c r="AZ56" s="3008"/>
      <c r="BA56" s="3009"/>
      <c r="BB56" s="3010"/>
      <c r="BC56" s="3011"/>
      <c r="BD56" s="3012"/>
      <c r="BE56" s="3013"/>
      <c r="BF56" s="3014"/>
      <c r="BG56" s="3015"/>
      <c r="BH56" s="3016"/>
      <c r="BI56" s="3017"/>
      <c r="BJ56" s="3018"/>
      <c r="BK56" s="3019"/>
      <c r="BL56" s="3020"/>
      <c r="BM56" s="3021"/>
      <c r="BN56" s="3022"/>
      <c r="BO56" s="3023"/>
      <c r="BP56" s="3024"/>
      <c r="BQ56" s="3025"/>
      <c r="BR56" s="3026"/>
      <c r="BS56" s="3027"/>
      <c r="BT56" s="1273" t="s">
        <v>489</v>
      </c>
      <c r="BU56" s="1667"/>
      <c r="BV56" s="1649"/>
      <c r="BW56" s="1649" t="str">
        <f>IF(T56="","",T56)</f>
        <v>Добавить значение признака дифференциации</v>
      </c>
      <c r="BX56" s="1649"/>
      <c r="BY56" s="1649"/>
    </row>
    <row s="2437" customFormat="1" customHeight="1" ht="21">
      <c r="A57" s="1380"/>
      <c r="B57" s="1380"/>
      <c r="C57" s="1380"/>
      <c r="D57" s="1380"/>
      <c r="E57" s="2090"/>
      <c r="F57" s="2090"/>
      <c r="G57" s="2090">
        <v>1</v>
      </c>
      <c r="H57" s="2090"/>
      <c r="I57" s="2091"/>
      <c r="J57" s="1380"/>
      <c r="K57" s="1380"/>
      <c r="L57" s="1386"/>
      <c r="M57" s="1801"/>
      <c r="N57" s="1801"/>
      <c r="O57" s="1801"/>
      <c r="P57" s="2205"/>
      <c r="Q57" s="2205"/>
      <c r="R57" s="344"/>
      <c r="S57" s="3028"/>
      <c r="T57" s="3029" t="s">
        <v>417</v>
      </c>
      <c r="U57" s="3030"/>
      <c r="V57" s="3031"/>
      <c r="W57" s="3032"/>
      <c r="X57" s="3033"/>
      <c r="Y57" s="3034"/>
      <c r="Z57" s="3035"/>
      <c r="AA57" s="3036"/>
      <c r="AB57" s="3037"/>
      <c r="AC57" s="3038"/>
      <c r="AD57" s="3039"/>
      <c r="AE57" s="3040"/>
      <c r="AF57" s="3041"/>
      <c r="AG57" s="3042"/>
      <c r="AH57" s="3043"/>
      <c r="AI57" s="3044"/>
      <c r="AJ57" s="3045"/>
      <c r="AK57" s="3046"/>
      <c r="AL57" s="3047"/>
      <c r="AM57" s="3048"/>
      <c r="AN57" s="3049"/>
      <c r="AO57" s="3050"/>
      <c r="AP57" s="3051"/>
      <c r="AQ57" s="3052"/>
      <c r="AR57" s="3053"/>
      <c r="AS57" s="3054"/>
      <c r="AT57" s="3055"/>
      <c r="AU57" s="3056"/>
      <c r="AV57" s="3057"/>
      <c r="AW57" s="3058"/>
      <c r="AX57" s="3059"/>
      <c r="AY57" s="3060"/>
      <c r="AZ57" s="3061"/>
      <c r="BA57" s="3062"/>
      <c r="BB57" s="3063"/>
      <c r="BC57" s="3064"/>
      <c r="BD57" s="3065"/>
      <c r="BE57" s="3066"/>
      <c r="BF57" s="3067"/>
      <c r="BG57" s="3068"/>
      <c r="BH57" s="3069"/>
      <c r="BI57" s="3070"/>
      <c r="BJ57" s="3071"/>
      <c r="BK57" s="3072"/>
      <c r="BL57" s="3073"/>
      <c r="BM57" s="3074"/>
      <c r="BN57" s="3075"/>
      <c r="BO57" s="3076"/>
      <c r="BP57" s="3077"/>
      <c r="BQ57" s="3078"/>
      <c r="BR57" s="3079"/>
      <c r="BS57" s="3080"/>
      <c r="BT57" s="3081"/>
      <c r="BU57" s="1667"/>
      <c r="BV57" s="1649"/>
      <c r="BW57" s="1649" t="str">
        <f>IF(T57="","",T57)</f>
        <v>Добавить группу потребителей</v>
      </c>
      <c r="BX57" s="1649"/>
      <c r="BY57" s="1649"/>
    </row>
    <row s="2437" customFormat="1" customHeight="1" ht="21">
      <c r="A58" s="1380"/>
      <c r="B58" s="1380"/>
      <c r="C58" s="1380"/>
      <c r="D58" s="1380"/>
      <c r="E58" s="2090"/>
      <c r="F58" s="2090"/>
      <c r="G58" s="2090">
        <v>1</v>
      </c>
      <c r="H58" s="2089"/>
      <c r="I58" s="1380"/>
      <c r="J58" s="1380"/>
      <c r="K58" s="1380"/>
      <c r="L58" s="1386"/>
      <c r="M58" s="1382"/>
      <c r="N58" s="1382"/>
      <c r="O58" s="1383"/>
      <c r="P58" s="1848"/>
      <c r="Q58" s="367"/>
      <c r="R58" s="343"/>
      <c r="S58" s="3082"/>
      <c r="T58" s="3083" t="s">
        <v>490</v>
      </c>
      <c r="U58" s="3084"/>
      <c r="V58" s="3085"/>
      <c r="W58" s="3086"/>
      <c r="X58" s="3087"/>
      <c r="Y58" s="3088"/>
      <c r="Z58" s="3089"/>
      <c r="AA58" s="3090"/>
      <c r="AB58" s="3091"/>
      <c r="AC58" s="3092"/>
      <c r="AD58" s="3093"/>
      <c r="AE58" s="3094"/>
      <c r="AF58" s="3095"/>
      <c r="AG58" s="3096"/>
      <c r="AH58" s="3097"/>
      <c r="AI58" s="3098"/>
      <c r="AJ58" s="3099"/>
      <c r="AK58" s="3100"/>
      <c r="AL58" s="3101"/>
      <c r="AM58" s="3102"/>
      <c r="AN58" s="3103"/>
      <c r="AO58" s="3104"/>
      <c r="AP58" s="3105"/>
      <c r="AQ58" s="3106"/>
      <c r="AR58" s="3107"/>
      <c r="AS58" s="3108"/>
      <c r="AT58" s="3109"/>
      <c r="AU58" s="3110"/>
      <c r="AV58" s="3111"/>
      <c r="AW58" s="3112"/>
      <c r="AX58" s="3113"/>
      <c r="AY58" s="3114"/>
      <c r="AZ58" s="3115"/>
      <c r="BA58" s="3116"/>
      <c r="BB58" s="3117"/>
      <c r="BC58" s="3118"/>
      <c r="BD58" s="3119"/>
      <c r="BE58" s="3120"/>
      <c r="BF58" s="3121"/>
      <c r="BG58" s="3122"/>
      <c r="BH58" s="3123"/>
      <c r="BI58" s="3124"/>
      <c r="BJ58" s="3125"/>
      <c r="BK58" s="3126"/>
      <c r="BL58" s="3127"/>
      <c r="BM58" s="3128"/>
      <c r="BN58" s="3129"/>
      <c r="BO58" s="3130"/>
      <c r="BP58" s="3131"/>
      <c r="BQ58" s="3132"/>
      <c r="BR58" s="3133"/>
      <c r="BS58" s="3134"/>
      <c r="BT58" s="3135"/>
      <c r="BU58" s="1667"/>
      <c r="BV58" s="1649"/>
      <c r="BW58" s="1649" t="str">
        <f>IF(T58="","",T58)</f>
        <v>Добавить наименование признака дифференциации</v>
      </c>
      <c r="BX58" s="1649"/>
      <c r="BY58" s="1649"/>
    </row>
    <row s="1667" customFormat="1" customHeight="1" ht="0">
      <c r="A59" s="1360" t="s">
        <v>223</v>
      </c>
      <c r="B59" s="1360" t="s">
        <v>224</v>
      </c>
      <c r="C59" s="1331"/>
      <c r="D59" s="1331"/>
      <c r="E59" s="2090"/>
      <c r="F59" s="2089"/>
      <c r="G59" s="1331"/>
      <c r="H59" s="1331"/>
      <c r="I59" s="1331"/>
      <c r="J59" s="1331"/>
      <c r="K59" s="1331"/>
      <c r="L59" s="1475"/>
      <c r="M59" s="1338"/>
      <c r="N59" s="1338"/>
      <c r="P59" s="1333"/>
      <c r="Q59" s="1334"/>
      <c r="R59" s="1333"/>
      <c r="S59" s="1339"/>
      <c r="T59" s="1342" t="s">
        <v>215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1341"/>
      <c r="BL59" s="1341"/>
      <c r="BM59" s="1341"/>
      <c r="BN59" s="1341"/>
      <c r="BO59" s="1341"/>
      <c r="BP59" s="1341"/>
      <c r="BQ59" s="1341"/>
      <c r="BR59" s="1341"/>
      <c r="BS59" s="1341"/>
      <c r="BT59" s="1341"/>
      <c r="BV59" s="783"/>
      <c r="BW59" s="783" t="str">
        <f>IF(T59="","",T59)</f>
        <v>Добавить централизованную систему для дифференциации</v>
      </c>
      <c r="BX59" s="783"/>
      <c r="BY59" s="783"/>
    </row>
    <row s="1667" customFormat="1" customHeight="1" ht="0">
      <c r="A60" s="1360" t="s">
        <v>223</v>
      </c>
      <c r="B60" s="1360"/>
      <c r="C60" s="1360"/>
      <c r="D60" s="1360"/>
      <c r="E60" s="2089"/>
      <c r="F60" s="1360"/>
      <c r="G60" s="1360"/>
      <c r="H60" s="1360"/>
      <c r="I60" s="1360"/>
      <c r="J60" s="1360"/>
      <c r="K60" s="1360"/>
      <c r="L60" s="1363"/>
      <c r="M60" s="1338"/>
      <c r="N60" s="1338"/>
      <c r="O60" s="514"/>
      <c r="P60" s="376"/>
      <c r="Q60" s="1361"/>
      <c r="R60" s="376"/>
      <c r="S60" s="1339"/>
      <c r="T60" s="1342" t="s">
        <v>216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1341"/>
      <c r="BL60" s="1341"/>
      <c r="BM60" s="1341"/>
      <c r="BN60" s="1341"/>
      <c r="BO60" s="1341"/>
      <c r="BP60" s="1341"/>
      <c r="BQ60" s="1341"/>
      <c r="BR60" s="1341"/>
      <c r="BS60" s="1341"/>
      <c r="BT60" s="1341"/>
      <c r="BV60" s="496"/>
      <c r="BW60" s="496" t="str">
        <f>IF(T60="","",T60)</f>
        <v>Добавить территорию для дифференциации</v>
      </c>
      <c r="BX60" s="496"/>
      <c r="BY60" s="496"/>
    </row>
    <row s="1667" customFormat="1" customHeight="1" ht="0">
      <c r="A61" s="1331"/>
      <c r="B61" s="1331"/>
      <c r="C61" s="1331"/>
      <c r="D61" s="1331"/>
      <c r="E61" s="1360"/>
      <c r="F61" s="1331"/>
      <c r="G61" s="1331"/>
      <c r="H61" s="1331"/>
      <c r="I61" s="1331"/>
      <c r="J61" s="1331"/>
      <c r="K61" s="1331"/>
      <c r="L61" s="1475"/>
      <c r="M61" s="1338"/>
      <c r="N61" s="1338"/>
      <c r="P61" s="1333"/>
      <c r="Q61" s="1334"/>
      <c r="R61" s="1333"/>
      <c r="S61" s="1339"/>
      <c r="T61" s="1342" t="s">
        <v>217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1341"/>
      <c r="BL61" s="1341"/>
      <c r="BM61" s="1341"/>
      <c r="BN61" s="1341"/>
      <c r="BO61" s="1341"/>
      <c r="BP61" s="1341"/>
      <c r="BQ61" s="1341"/>
      <c r="BR61" s="1341"/>
      <c r="BS61" s="1341"/>
      <c r="BT61" s="1341"/>
      <c r="BV61" s="783"/>
      <c r="BW61" s="783" t="str">
        <f>IF(T61="","",T61)</f>
        <v>Добавить наименование тарифа</v>
      </c>
      <c r="BX61" s="783"/>
      <c r="BY61" s="783"/>
    </row>
    <row customHeight="1" ht="11.25">
      <c r="M62" s="1155"/>
      <c r="N62" s="1155"/>
      <c r="O62" s="533"/>
      <c r="P62" s="1150"/>
      <c r="Q62" s="1150"/>
      <c r="R62" s="1150"/>
      <c r="S62" s="1150"/>
      <c r="AJ62" s="1660"/>
      <c r="AK62" s="1660"/>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U62" s="1150"/>
      <c r="BV62" s="1150"/>
      <c r="BW62" s="1150"/>
      <c r="BX62" s="1150"/>
      <c r="BY62" s="1150"/>
    </row>
    <row customHeight="1" ht="14.25">
      <c r="O63" s="533"/>
      <c r="S63" s="1260"/>
      <c r="T63" s="2088"/>
      <c r="U63" s="2088"/>
      <c r="V63" s="2088"/>
      <c r="W63" s="2088"/>
      <c r="X63" s="2088"/>
      <c r="Y63" s="2088"/>
      <c r="Z63" s="2088"/>
      <c r="AA63" s="2088"/>
      <c r="AB63" s="2088"/>
      <c r="AC63" s="2088"/>
      <c r="AD63" s="2088"/>
      <c r="AE63" s="2088"/>
      <c r="AF63" s="2088"/>
      <c r="AG63" s="2088"/>
      <c r="AH63" s="2088"/>
      <c r="AI63" s="2088"/>
      <c r="AJ63" s="2215"/>
      <c r="AK63" s="2215"/>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088"/>
      <c r="BT63" s="2088"/>
    </row>
    <row customHeight="1" ht="14.25">
      <c r="O64" s="533"/>
      <c r="AJ64" s="1660"/>
      <c r="AK64" s="1660"/>
      <c r="AL64" s="1660"/>
      <c r="AM64" s="1660"/>
      <c r="AN64" s="1660"/>
      <c r="AO64" s="1660"/>
      <c r="AP64" s="1660"/>
      <c r="AQ64" s="1660"/>
      <c r="AR64" s="1660"/>
      <c r="AS64" s="1660"/>
      <c r="AT64" s="1660"/>
      <c r="AU64" s="1660"/>
      <c r="AV64" s="1660"/>
      <c r="AW64" s="1660"/>
      <c r="AX64" s="1660"/>
      <c r="AY64" s="1660"/>
      <c r="AZ64" s="1660"/>
      <c r="BA64" s="1660"/>
      <c r="BB64" s="1660"/>
      <c r="BC64" s="1660"/>
      <c r="BD64" s="1660"/>
      <c r="BE64" s="1660"/>
      <c r="BF64" s="1660"/>
      <c r="BG64" s="1660"/>
      <c r="BH64" s="1660"/>
      <c r="BI64" s="1660"/>
      <c r="BJ64" s="1660"/>
      <c r="BK64" s="1660"/>
      <c r="BL64" s="1660"/>
      <c r="BM64" s="1660"/>
      <c r="BN64" s="1660"/>
      <c r="BO64" s="1660"/>
      <c r="BP64" s="1660"/>
      <c r="BQ64" s="1660"/>
      <c r="BR64" s="166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215"/>
      <c r="AK65" s="2215"/>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088"/>
      <c r="BT65" s="2088"/>
    </row>
  </sheetData>
  <sheetProtection formatColumns="0" formatRows="0" autoFilter="0" sort="0" insertRows="0" insertColumns="1" deleteRows="0" deleteColumns="0"/>
  <mergeCells count="248">
    <mergeCell ref="T63:BT63"/>
    <mergeCell ref="T65:BT65"/>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BT7:BT8"/>
    <mergeCell ref="AF15:AF16"/>
    <mergeCell ref="AG15:AG16"/>
    <mergeCell ref="AH15:AH16"/>
    <mergeCell ref="AI15:AI16"/>
    <mergeCell ref="Z46:Z47"/>
    <mergeCell ref="AC45:BS45"/>
    <mergeCell ref="AA46:AA47"/>
    <mergeCell ref="AB46:AB47"/>
    <mergeCell ref="AF46:AF47"/>
    <mergeCell ref="BT46:BT47"/>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60"/>
    <mergeCell ref="V41:AB41"/>
    <mergeCell ref="AC41:BS41"/>
    <mergeCell ref="F42:F59"/>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K46:K47"/>
    <mergeCell ref="Y46:Y47"/>
    <mergeCell ref="G51:G58"/>
    <mergeCell ref="V51:AB51"/>
    <mergeCell ref="AC51:BS51"/>
    <mergeCell ref="H52:H58"/>
    <mergeCell ref="I52:I57"/>
    <mergeCell ref="P52:P57"/>
    <mergeCell ref="V52:AB52"/>
    <mergeCell ref="AC52:BS52"/>
    <mergeCell ref="J53:J56"/>
    <mergeCell ref="Q53:Q56"/>
    <mergeCell ref="K54:K55"/>
    <mergeCell ref="Y54:Y55"/>
    <mergeCell ref="V53:AB53"/>
    <mergeCell ref="AC53:BS53"/>
    <mergeCell ref="Z54:Z55"/>
    <mergeCell ref="AA54:AA55"/>
    <mergeCell ref="AB54:AB55"/>
    <mergeCell ref="AF54:AF55"/>
    <mergeCell ref="BT54:BT55"/>
    <mergeCell ref="AI54:AI55"/>
    <mergeCell ref="AG54:AG55"/>
    <mergeCell ref="AH54:AH55"/>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 ref="AM54:AM55"/>
    <mergeCell ref="AN54:AN55"/>
    <mergeCell ref="AO54:AO55"/>
    <mergeCell ref="AP54:AP55"/>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T46:AT47"/>
    <mergeCell ref="AU46:AU47"/>
    <mergeCell ref="AV46:AV47"/>
    <mergeCell ref="AW46:AW47"/>
    <mergeCell ref="AT54:AT55"/>
    <mergeCell ref="AU54:AU55"/>
    <mergeCell ref="AV54:AV55"/>
    <mergeCell ref="AW54:AW55"/>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A54:BA55"/>
    <mergeCell ref="BB54:BB55"/>
    <mergeCell ref="BC54:BC55"/>
    <mergeCell ref="BD54:BD55"/>
    <mergeCell ref="BE35:BK3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H46:BH47"/>
    <mergeCell ref="BI46:BI47"/>
    <mergeCell ref="BJ46:BJ47"/>
    <mergeCell ref="BK46:BK47"/>
    <mergeCell ref="BH54:BH55"/>
    <mergeCell ref="BI54:BI55"/>
    <mergeCell ref="BJ54:BJ55"/>
    <mergeCell ref="BK54:BK55"/>
    <mergeCell ref="BL35:BR35"/>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O46:BO47"/>
    <mergeCell ref="BP46:BP47"/>
    <mergeCell ref="BQ46:BQ47"/>
    <mergeCell ref="BR46:BR47"/>
    <mergeCell ref="BO54:BO55"/>
    <mergeCell ref="BP54:BP55"/>
    <mergeCell ref="BQ54:BQ55"/>
    <mergeCell ref="BR54:BR55"/>
  </mergeCells>
  <dataValidations count="8">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N46 AP46 AU46 AW46 BB46 BD46 BI46 BK46 BP46 BR46 AI524338:BR524338 AI196658:BR196658 AI589874:BR589874 AI655410:BR655410 AI15 AI720946:BR720946 AI786482:BR786482 AI852018:BR852018 AI917554:BR917554 AI983090:BR983090 AI65586:BR65586 AI131122:BR131122 AI458802:BR458802 AI262194:BR262194 AG46 AI7 AN7 AP7 AU7 AW7 BB7 BD7 BI7 BK7 BP7 BR7 Z46 AB46 AG15 AG7 Z7 AB7 AI327730:BR327730 AI393266:BR393266 Z54 AB54 AG54 AI54 AN54 AP54 AU54 AW54 BB54 BD54 BI54 BK54 BP54 BR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4 AA54 AF54 AH54 AM7 AO7 AM46 AO46 AM54 AO54 AT7 AV7 AT46 AV46 AT54 AV54 BA7 BC7 BA46 BC46 BA54 BC54 BH7 BJ7 BH46 BJ46 BH54 BJ54 BO7 BQ7 BO46 BQ46 BO54 BQ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BT65580:BT65587 BT131116:BT131123 BT196652:BT196659 BT262188:BT262195 BT327724:BT327731 BT393260:BT393267 BT458796:BT458803 BT524332:BT524339 BT589868:BT589875 BT655404:BT655411 BT720940:BT720947 BT786476:BT786483 BT852012:BT852019 BT917548:BT917555 BT983084:BT983091 T46 T7 AC44:AI44 BS44 AC5:AI5 BS5 AC52 AD52 AE52 AF52 AG52 AH52 AI52 BS52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5 AE55 AL8 AL47 AL55 AS8 AS47 AS55 AZ8 AZ47 AZ55 BG8 BG47 BG55 BN8 BN47 BN55"/>
    <dataValidation type="list" allowBlank="1" showInputMessage="1" errorTitle="Ошибка" error="Выберите значение из списка" prompt="Выберите значение из списка" sqref="V983089:BS983089 V65585:BS65585 V131121:BS131121 V196657:BS196657 V262193:BS262193 V327729:BS327729 V393265:BS393265 V458801:BS458801 V524337:BS524337 V589873:BS589873 V655409:BS655409 V720945:BS720945 V786481:BS786481 V852017:BS852017 V917553:BS917553">
      <formula1>kind_of_cons</formula1>
    </dataValidation>
    <dataValidation allowBlank="1" sqref="S131124:BT131130 S196660:BT196666 S262196:BT262202 S327732:BT327738 S393268:BT393274 S458804:BT458810 S524340:BT524346 S589876:BT589882 S655412:BT655418 S720948:BT720954 S786484:BT786490 S852020:BT852026 S917556:BT917562 S983092:BT983098 S65588:BT6559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CB66-B2F7-8F11-E9D4-6DEFB99500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474">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469" t="s">
        <v>491</v>
      </c>
      <c r="W38" s="2100" t="s">
        <v>438</v>
      </c>
      <c r="X38" s="2102"/>
      <c r="Y38" s="2100" t="s">
        <v>439</v>
      </c>
      <c r="Z38" s="2101"/>
      <c r="AA38" s="2102"/>
      <c r="AB38" s="2112"/>
      <c r="AC38" s="1469" t="s">
        <v>491</v>
      </c>
      <c r="AD38" s="2100" t="s">
        <v>438</v>
      </c>
      <c r="AE38" s="2102"/>
      <c r="AF38" s="2100" t="s">
        <v>439</v>
      </c>
      <c r="AG38" s="2101"/>
      <c r="AH38" s="2102"/>
      <c r="AI38" s="2112"/>
      <c r="AJ38" s="2115"/>
      <c r="AK38" s="1953"/>
    </row>
    <row customHeight="1" ht="33.7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469" t="s">
        <v>494</v>
      </c>
      <c r="W39" s="1224" t="s">
        <v>495</v>
      </c>
      <c r="X39" s="1224" t="s">
        <v>496</v>
      </c>
      <c r="Y39" s="1472" t="s">
        <v>449</v>
      </c>
      <c r="Z39" s="2103" t="s">
        <v>450</v>
      </c>
      <c r="AA39" s="2104"/>
      <c r="AB39" s="2113"/>
      <c r="AC39" s="1469" t="s">
        <v>494</v>
      </c>
      <c r="AD39" s="1224" t="s">
        <v>495</v>
      </c>
      <c r="AE39" s="1224" t="s">
        <v>496</v>
      </c>
      <c r="AF39" s="1472" t="s">
        <v>449</v>
      </c>
      <c r="AG39" s="2103" t="s">
        <v>450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232</v>
      </c>
      <c r="B42" s="1380" t="s">
        <v>233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232</v>
      </c>
      <c r="B43" s="1380" t="s">
        <v>233</v>
      </c>
      <c r="C43" s="1380" t="s">
        <v>234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232</v>
      </c>
      <c r="B44" s="1380" t="s">
        <v>233</v>
      </c>
      <c r="C44" s="1380" t="s">
        <v>234</v>
      </c>
      <c r="D44" s="1380" t="s">
        <v>500</v>
      </c>
      <c r="E44" s="2090"/>
      <c r="F44" s="2090"/>
      <c r="G44" s="2090"/>
      <c r="H44" s="2090"/>
      <c r="I44" s="2091" t="str">
        <f>S43&amp;".1"</f>
        <v>...1</v>
      </c>
      <c r="J44" s="1380"/>
      <c r="K44" s="1380"/>
      <c r="L44" s="1381"/>
      <c r="P44" s="2093">
        <v>1</v>
      </c>
      <c r="Q44" s="1467"/>
      <c r="R44" s="344"/>
      <c r="S44" s="1474"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232</v>
      </c>
      <c r="B45" s="1380" t="s">
        <v>233</v>
      </c>
      <c r="C45" s="1380" t="s">
        <v>234</v>
      </c>
      <c r="D45" s="1380" t="s">
        <v>500</v>
      </c>
      <c r="E45" s="2090"/>
      <c r="F45" s="2090"/>
      <c r="G45" s="2090"/>
      <c r="H45" s="2090"/>
      <c r="I45" s="2092"/>
      <c r="J45" s="2091" t="str">
        <f>I44&amp;".1"</f>
        <v>...1.1</v>
      </c>
      <c r="K45" s="1380"/>
      <c r="L45" s="1381" t="s">
        <v>411</v>
      </c>
      <c r="P45" s="2093"/>
      <c r="Q45" s="2093">
        <v>1</v>
      </c>
      <c r="R45" s="345"/>
      <c r="S45" s="1474"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232</v>
      </c>
      <c r="B46" s="1380" t="s">
        <v>233</v>
      </c>
      <c r="C46" s="1380" t="s">
        <v>234</v>
      </c>
      <c r="D46" s="1380" t="s">
        <v>500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232</v>
      </c>
      <c r="B47" s="1380" t="s">
        <v>233</v>
      </c>
      <c r="C47" s="1380" t="s">
        <v>234</v>
      </c>
      <c r="D47" s="1380" t="s">
        <v>500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232</v>
      </c>
      <c r="B48" s="1380" t="s">
        <v>233</v>
      </c>
      <c r="C48" s="1380" t="s">
        <v>234</v>
      </c>
      <c r="D48" s="1380" t="s">
        <v>500</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232</v>
      </c>
      <c r="B49" s="1380" t="s">
        <v>233</v>
      </c>
      <c r="C49" s="1380" t="s">
        <v>234</v>
      </c>
      <c r="D49" s="1380" t="s">
        <v>500</v>
      </c>
      <c r="E49" s="2090"/>
      <c r="F49" s="2090"/>
      <c r="G49" s="2090"/>
      <c r="H49" s="2090"/>
      <c r="I49" s="2091"/>
      <c r="J49" s="1380"/>
      <c r="K49" s="1380"/>
      <c r="L49" s="1381"/>
      <c r="P49" s="2093"/>
      <c r="Q49" s="1467"/>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232</v>
      </c>
      <c r="B50" s="1380" t="s">
        <v>233</v>
      </c>
      <c r="C50" s="1380" t="s">
        <v>234</v>
      </c>
      <c r="D50" s="1380" t="s">
        <v>500</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232</v>
      </c>
      <c r="B51" s="1360" t="s">
        <v>233</v>
      </c>
      <c r="C51" s="1331"/>
      <c r="D51" s="1331"/>
      <c r="E51" s="2090"/>
      <c r="F51" s="2089"/>
      <c r="G51" s="1331"/>
      <c r="H51" s="1331"/>
      <c r="I51" s="1331"/>
      <c r="J51" s="1331"/>
      <c r="K51" s="1331"/>
      <c r="L51" s="1475"/>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232</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A9DC6-5CDB-3E26-ECAB-3502F195DB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484</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474">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469" t="s">
        <v>491</v>
      </c>
      <c r="W38" s="2100" t="s">
        <v>438</v>
      </c>
      <c r="X38" s="2102"/>
      <c r="Y38" s="2100" t="s">
        <v>439</v>
      </c>
      <c r="Z38" s="2101"/>
      <c r="AA38" s="2102"/>
      <c r="AB38" s="2112"/>
      <c r="AC38" s="1469" t="s">
        <v>491</v>
      </c>
      <c r="AD38" s="2100" t="s">
        <v>438</v>
      </c>
      <c r="AE38" s="2102"/>
      <c r="AF38" s="2100" t="s">
        <v>439</v>
      </c>
      <c r="AG38" s="2101"/>
      <c r="AH38" s="2102"/>
      <c r="AI38" s="2112"/>
      <c r="AJ38" s="2115"/>
      <c r="AK38" s="1953"/>
    </row>
    <row customHeight="1" ht="33.7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469" t="s">
        <v>494</v>
      </c>
      <c r="W39" s="1224" t="s">
        <v>495</v>
      </c>
      <c r="X39" s="1224" t="s">
        <v>496</v>
      </c>
      <c r="Y39" s="1472" t="s">
        <v>449</v>
      </c>
      <c r="Z39" s="2103" t="s">
        <v>450</v>
      </c>
      <c r="AA39" s="2104"/>
      <c r="AB39" s="2113"/>
      <c r="AC39" s="1469" t="s">
        <v>494</v>
      </c>
      <c r="AD39" s="1224" t="s">
        <v>495</v>
      </c>
      <c r="AE39" s="1224" t="s">
        <v>496</v>
      </c>
      <c r="AF39" s="1472" t="s">
        <v>449</v>
      </c>
      <c r="AG39" s="2103" t="s">
        <v>450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237</v>
      </c>
      <c r="B42" s="1380" t="s">
        <v>238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237</v>
      </c>
      <c r="B43" s="1380" t="s">
        <v>238</v>
      </c>
      <c r="C43" s="1380" t="s">
        <v>239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484</v>
      </c>
      <c r="AM43" s="496"/>
      <c r="AN43" s="496" t="str">
        <f>IF(T43="","",T43)</f>
        <v>Наименование централизованной системы холодного водоснабжения</v>
      </c>
      <c r="AO43" s="496"/>
      <c r="AP43" s="496"/>
    </row>
    <row customHeight="1" ht="23.25">
      <c r="A44" s="1380" t="s">
        <v>237</v>
      </c>
      <c r="B44" s="1380" t="s">
        <v>238</v>
      </c>
      <c r="C44" s="1380" t="s">
        <v>239</v>
      </c>
      <c r="D44" s="1380" t="s">
        <v>501</v>
      </c>
      <c r="E44" s="2090"/>
      <c r="F44" s="2090"/>
      <c r="G44" s="2090"/>
      <c r="H44" s="2090"/>
      <c r="I44" s="2091" t="str">
        <f>S43&amp;".1"</f>
        <v>...1</v>
      </c>
      <c r="J44" s="1380"/>
      <c r="K44" s="1380"/>
      <c r="L44" s="1381"/>
      <c r="P44" s="2093">
        <v>1</v>
      </c>
      <c r="Q44" s="1467"/>
      <c r="R44" s="344"/>
      <c r="S44" s="1474"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237</v>
      </c>
      <c r="B45" s="1380" t="s">
        <v>238</v>
      </c>
      <c r="C45" s="1380" t="s">
        <v>239</v>
      </c>
      <c r="D45" s="1380" t="s">
        <v>501</v>
      </c>
      <c r="E45" s="2090"/>
      <c r="F45" s="2090"/>
      <c r="G45" s="2090"/>
      <c r="H45" s="2090"/>
      <c r="I45" s="2092"/>
      <c r="J45" s="2091" t="str">
        <f>I44&amp;".1"</f>
        <v>...1.1</v>
      </c>
      <c r="K45" s="1380"/>
      <c r="L45" s="1381" t="s">
        <v>411</v>
      </c>
      <c r="P45" s="2093"/>
      <c r="Q45" s="2093">
        <v>1</v>
      </c>
      <c r="R45" s="345"/>
      <c r="S45" s="1474"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237</v>
      </c>
      <c r="B46" s="1380" t="s">
        <v>238</v>
      </c>
      <c r="C46" s="1380" t="s">
        <v>239</v>
      </c>
      <c r="D46" s="1380" t="s">
        <v>501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60</v>
      </c>
      <c r="AA46" s="2094"/>
      <c r="AB46" s="1963" t="s">
        <v>60</v>
      </c>
      <c r="AC46" s="746"/>
      <c r="AD46" s="746"/>
      <c r="AE46" s="1272"/>
      <c r="AF46" s="2094"/>
      <c r="AG46" s="1963" t="s">
        <v>60</v>
      </c>
      <c r="AH46" s="2096"/>
      <c r="AI46" s="1963" t="s">
        <v>60</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237</v>
      </c>
      <c r="B47" s="1380" t="s">
        <v>238</v>
      </c>
      <c r="C47" s="1380" t="s">
        <v>239</v>
      </c>
      <c r="D47" s="1380" t="s">
        <v>501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237</v>
      </c>
      <c r="B48" s="1380" t="s">
        <v>238</v>
      </c>
      <c r="C48" s="1380" t="s">
        <v>239</v>
      </c>
      <c r="D48" s="1380" t="s">
        <v>501</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237</v>
      </c>
      <c r="B49" s="1380" t="s">
        <v>238</v>
      </c>
      <c r="C49" s="1380" t="s">
        <v>239</v>
      </c>
      <c r="D49" s="1380" t="s">
        <v>501</v>
      </c>
      <c r="E49" s="2090"/>
      <c r="F49" s="2090"/>
      <c r="G49" s="2090"/>
      <c r="H49" s="2090"/>
      <c r="I49" s="2091"/>
      <c r="J49" s="1380"/>
      <c r="K49" s="1380"/>
      <c r="L49" s="1381"/>
      <c r="P49" s="2093"/>
      <c r="Q49" s="1467"/>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237</v>
      </c>
      <c r="B50" s="1380" t="s">
        <v>238</v>
      </c>
      <c r="C50" s="1380" t="s">
        <v>239</v>
      </c>
      <c r="D50" s="1380" t="s">
        <v>501</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237</v>
      </c>
      <c r="B51" s="1360" t="s">
        <v>238</v>
      </c>
      <c r="C51" s="1331"/>
      <c r="D51" s="1331"/>
      <c r="E51" s="2090"/>
      <c r="F51" s="2089"/>
      <c r="G51" s="1331"/>
      <c r="H51" s="1331"/>
      <c r="I51" s="1331"/>
      <c r="J51" s="1331"/>
      <c r="K51" s="1331"/>
      <c r="L51" s="1475"/>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237</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77F1B-9439-7118-DA4C-E654C4EEFC0C}" mc:Ignorable="x14ac xr xr2 xr3">
  <sheetPr>
    <tabColor theme="6" tint="0.4"/>
  </sheetPr>
  <dimension ref="A1:BH133"/>
  <sheetViews>
    <sheetView topLeftCell="AD40" showGridLines="0" zoomScale="90" workbookViewId="0" tabSelected="1">
      <selection activeCell="AY119" sqref="AY119"/>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484</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60</v>
      </c>
      <c r="AB8" s="1758"/>
      <c r="AC8" s="1476" t="s">
        <v>60</v>
      </c>
      <c r="AD8" s="2026" t="s">
        <v>60</v>
      </c>
      <c r="AE8" s="2162"/>
      <c r="AF8" s="2039">
        <v>1</v>
      </c>
      <c r="AG8" s="2184"/>
      <c r="AH8" s="1963" t="s">
        <v>60</v>
      </c>
      <c r="AI8" s="2162"/>
      <c r="AJ8" s="2039">
        <v>1</v>
      </c>
      <c r="AK8" s="2183" t="s">
        <v>24</v>
      </c>
      <c r="AL8" s="1963" t="s">
        <v>60</v>
      </c>
      <c r="AM8" s="2011"/>
      <c r="AN8" s="2039">
        <v>1</v>
      </c>
      <c r="AO8" s="2188"/>
      <c r="AP8" s="2189" t="s">
        <v>60</v>
      </c>
      <c r="AQ8" s="293"/>
      <c r="AR8" s="1480">
        <v>1</v>
      </c>
      <c r="AS8" s="1483" t="s">
        <v>24</v>
      </c>
      <c r="AT8" s="746"/>
      <c r="AU8" s="1272"/>
      <c r="AV8" s="746"/>
      <c r="AW8" s="1272"/>
      <c r="AX8" s="1758"/>
      <c r="AY8" s="1476" t="s">
        <v>60</v>
      </c>
      <c r="AZ8" s="1758"/>
      <c r="BA8" s="1476" t="s">
        <v>60</v>
      </c>
      <c r="BB8" s="1365"/>
      <c r="BC8" s="2119" t="s">
        <v>502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215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60</v>
      </c>
      <c r="AZ20" s="1760"/>
      <c r="BA20" s="1477" t="s">
        <v>60</v>
      </c>
    </row>
    <row customHeight="1" ht="14.25" hidden="1">
      <c r="BD21" s="492"/>
      <c r="BE21" s="492"/>
      <c r="BF21" s="492"/>
      <c r="BG21" s="492"/>
      <c r="BH21" s="492"/>
    </row>
    <row customHeight="1" ht="14.25" hidden="1">
      <c r="O22" s="1384" t="s">
        <v>420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421</v>
      </c>
      <c r="P24" s="1525"/>
      <c r="Q24" s="1527"/>
      <c r="R24" s="1527"/>
      <c r="AA24" s="1524" t="s">
        <v>423</v>
      </c>
      <c r="AC24" s="1524" t="s">
        <v>424</v>
      </c>
      <c r="AD24" s="1524" t="s">
        <v>470</v>
      </c>
      <c r="AH24" s="1524" t="s">
        <v>470</v>
      </c>
      <c r="AK24" s="1524" t="s">
        <v>507</v>
      </c>
      <c r="AL24" s="1524" t="s">
        <v>470</v>
      </c>
      <c r="AP24" s="1524" t="s">
        <v>470</v>
      </c>
      <c r="AY24" s="1524" t="s">
        <v>423</v>
      </c>
      <c r="BA24" s="1524" t="s">
        <v>424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426</v>
      </c>
      <c r="T32" s="2080"/>
      <c r="U32" s="1389"/>
      <c r="V32" s="2081" t="str">
        <f>IF(TITLE_DATE_PR_CHANGE="",IF(TITLE_DATE_PR="","",TITLE_DATE_PR),TITLE_DATE_PR_CHANGE)</f>
        <v>45274.4790625</v>
      </c>
      <c r="W32" s="2081"/>
      <c r="X32" s="2081"/>
      <c r="Y32" s="2081"/>
      <c r="Z32" s="2081"/>
      <c r="AA32" s="2081"/>
      <c r="AB32" s="2081"/>
      <c r="AC32" s="314"/>
      <c r="AD32" s="2081" t="str">
        <f>IF(TITLE_DATE_PR_CHANGE="",IF(TITLE_DATE_PR="","",TITLE_DATE_PR),TITLE_DATE_PR_CHANGE)</f>
        <v>45274.4790625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427</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426</v>
      </c>
      <c r="T36" s="2080"/>
      <c r="U36" s="1389"/>
      <c r="V36" s="2081" t="str">
        <f>IF(TITLE_DATE_PR_CHANGE="",IF(TITLE_DATE_PR="","",TITLE_DATE_PR),TITLE_DATE_PR_CHANGE)</f>
        <v>45274.4790625</v>
      </c>
      <c r="W36" s="2081"/>
      <c r="X36" s="2081"/>
      <c r="Y36" s="2081"/>
      <c r="Z36" s="2081"/>
      <c r="AA36" s="2081"/>
      <c r="AB36" s="2081"/>
      <c r="AC36" s="314"/>
      <c r="AD36" s="2081" t="str">
        <f>IF(TITLE_DATE_PR_CHANGE="",IF(TITLE_DATE_PR="","",TITLE_DATE_PR),TITLE_DATE_PR_CHANGE)</f>
        <v>45274.4790625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427</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304</v>
      </c>
    </row>
    <row customHeight="1" ht="14.25">
      <c r="Q41" s="272"/>
      <c r="R41" s="368"/>
      <c r="S41" s="2107" t="s">
        <v>86</v>
      </c>
      <c r="T41" s="2044" t="s">
        <v>508</v>
      </c>
      <c r="U41" s="281"/>
      <c r="V41" s="2108" t="s">
        <v>432</v>
      </c>
      <c r="W41" s="2109"/>
      <c r="X41" s="2109"/>
      <c r="Y41" s="2109"/>
      <c r="Z41" s="2109"/>
      <c r="AA41" s="2109"/>
      <c r="AB41" s="2110"/>
      <c r="AC41" s="2111" t="s">
        <v>433</v>
      </c>
      <c r="AD41" s="2155" t="s">
        <v>509</v>
      </c>
      <c r="AE41" s="2128"/>
      <c r="AF41" s="2128"/>
      <c r="AG41" s="2156"/>
      <c r="AH41" s="2155" t="s">
        <v>510</v>
      </c>
      <c r="AI41" s="2128"/>
      <c r="AJ41" s="2128"/>
      <c r="AK41" s="2156"/>
      <c r="AL41" s="2155" t="s">
        <v>511</v>
      </c>
      <c r="AM41" s="2128"/>
      <c r="AN41" s="2128"/>
      <c r="AO41" s="2156"/>
      <c r="AP41" s="2155" t="s">
        <v>512</v>
      </c>
      <c r="AQ41" s="2128"/>
      <c r="AR41" s="2128"/>
      <c r="AS41" s="2156"/>
      <c r="AT41" s="2108" t="s">
        <v>432</v>
      </c>
      <c r="AU41" s="2109"/>
      <c r="AV41" s="2109"/>
      <c r="AW41" s="2109"/>
      <c r="AX41" s="2109"/>
      <c r="AY41" s="2109"/>
      <c r="AZ41" s="2110"/>
      <c r="BA41" s="2111" t="s">
        <v>433</v>
      </c>
      <c r="BB41" s="2114" t="s">
        <v>435</v>
      </c>
      <c r="BC41" s="1953"/>
    </row>
    <row customHeight="1" ht="33.75">
      <c r="Q42" s="272"/>
      <c r="R42" s="368"/>
      <c r="S42" s="2107"/>
      <c r="T42" s="2044"/>
      <c r="U42" s="1026"/>
      <c r="V42" s="2011" t="s">
        <v>513</v>
      </c>
      <c r="W42" s="2012"/>
      <c r="X42" s="2011" t="s">
        <v>514</v>
      </c>
      <c r="Y42" s="2012"/>
      <c r="Z42" s="2126" t="s">
        <v>515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513</v>
      </c>
      <c r="AU42" s="2012"/>
      <c r="AV42" s="2011" t="s">
        <v>514</v>
      </c>
      <c r="AW42" s="2012"/>
      <c r="AX42" s="2126" t="s">
        <v>515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440</v>
      </c>
      <c r="F44" s="1381" t="s">
        <v>441</v>
      </c>
      <c r="G44" s="1381" t="s">
        <v>442</v>
      </c>
      <c r="H44" s="1381" t="s">
        <v>443</v>
      </c>
      <c r="I44" s="1381" t="s">
        <v>444</v>
      </c>
      <c r="J44" s="1381" t="s">
        <v>445</v>
      </c>
      <c r="K44" s="1381" t="s">
        <v>446</v>
      </c>
      <c r="L44" s="1381" t="s">
        <v>421</v>
      </c>
      <c r="Q44" s="272"/>
      <c r="R44" s="368"/>
      <c r="S44" s="2107"/>
      <c r="T44" s="2044"/>
      <c r="U44" s="282"/>
      <c r="V44" s="1465" t="s">
        <v>480</v>
      </c>
      <c r="W44" s="1465" t="s">
        <v>481</v>
      </c>
      <c r="X44" s="1465" t="s">
        <v>480</v>
      </c>
      <c r="Y44" s="1465" t="s">
        <v>481</v>
      </c>
      <c r="Z44" s="1472" t="s">
        <v>449</v>
      </c>
      <c r="AA44" s="2103" t="s">
        <v>450</v>
      </c>
      <c r="AB44" s="2104"/>
      <c r="AC44" s="2113"/>
      <c r="AD44" s="2159"/>
      <c r="AE44" s="2160"/>
      <c r="AF44" s="2160"/>
      <c r="AG44" s="2161"/>
      <c r="AH44" s="2159"/>
      <c r="AI44" s="2160"/>
      <c r="AJ44" s="2160"/>
      <c r="AK44" s="2161"/>
      <c r="AL44" s="2159"/>
      <c r="AM44" s="2160"/>
      <c r="AN44" s="2160"/>
      <c r="AO44" s="2161"/>
      <c r="AP44" s="2159"/>
      <c r="AQ44" s="2160"/>
      <c r="AR44" s="2160"/>
      <c r="AS44" s="2161"/>
      <c r="AT44" s="1465" t="s">
        <v>480</v>
      </c>
      <c r="AU44" s="1465" t="s">
        <v>481</v>
      </c>
      <c r="AV44" s="1465" t="s">
        <v>480</v>
      </c>
      <c r="AW44" s="1465" t="s">
        <v>481</v>
      </c>
      <c r="AX44" s="1472" t="s">
        <v>449</v>
      </c>
      <c r="AY44" s="2103" t="s">
        <v>450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1</v>
      </c>
      <c r="T46" s="278" t="s">
        <v>121</v>
      </c>
      <c r="U46" s="280"/>
      <c r="V46" s="2084"/>
      <c r="W46" s="2084"/>
      <c r="X46" s="2084"/>
      <c r="Y46" s="2084"/>
      <c r="Z46" s="2084"/>
      <c r="AA46" s="2084"/>
      <c r="AB46" s="2084"/>
      <c r="AC46" s="2085"/>
      <c r="AD46" s="2083" t="str">
        <f>INDEX(PT_DIFFERENTIATION_NTAR,MATCH(A46,PT_DIFFERENTIATION_NTAR_ID,0))</f>
        <v>тариф на подключение</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246</v>
      </c>
      <c r="B47" s="1380" t="s">
        <v>247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1.1</v>
      </c>
      <c r="T47" s="290" t="s">
        <v>402</v>
      </c>
      <c r="U47" s="280"/>
      <c r="V47" s="2084"/>
      <c r="W47" s="2084"/>
      <c r="X47" s="2084"/>
      <c r="Y47" s="2084"/>
      <c r="Z47" s="2084"/>
      <c r="AA47" s="2084"/>
      <c r="AB47" s="2084"/>
      <c r="AC47" s="2085"/>
      <c r="AD47" s="2083" t="str">
        <f>INDEX(PT_DIFFERENTIATION_TER,MATCH(B47,PT_DIFFERENTIATION_TER_ID,0))</f>
        <v>без дифференциации</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403</v>
      </c>
      <c r="BE47" s="496"/>
      <c r="BF47" s="496" t="str">
        <f>IF(T47="","",T47)</f>
        <v>Территория действия тарифа</v>
      </c>
      <c r="BG47" s="496"/>
      <c r="BH47" s="496"/>
    </row>
    <row customHeight="1" ht="42">
      <c r="A48" s="1380" t="s">
        <v>246</v>
      </c>
      <c r="B48" s="1380" t="s">
        <v>247</v>
      </c>
      <c r="C48" s="1380" t="s">
        <v>248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1.1.1</v>
      </c>
      <c r="T48" s="291" t="s">
        <v>483</v>
      </c>
      <c r="U48" s="280"/>
      <c r="V48" s="2084"/>
      <c r="W48" s="2084"/>
      <c r="X48" s="2084"/>
      <c r="Y48" s="2084"/>
      <c r="Z48" s="2084"/>
      <c r="AA48" s="2084"/>
      <c r="AB48" s="2084"/>
      <c r="AC48" s="2085"/>
      <c r="AD48" s="2083" t="str">
        <f>INDEX(PT_DIFFERENTIATION_CS,MATCH(C48,PT_DIFFERENTIATION_CS_ID,0))</f>
        <v>питьевая вода</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484</v>
      </c>
      <c r="BE48" s="496"/>
      <c r="BF48" s="496" t="str">
        <f>IF(T48="","",T48)</f>
        <v>Наименование централизованной системы холодного водоснабжения</v>
      </c>
      <c r="BG48" s="496"/>
      <c r="BH48" s="496"/>
    </row>
    <row s="1667" customFormat="1" customHeight="1" ht="0">
      <c r="A49" s="1360" t="s">
        <v>246</v>
      </c>
      <c r="B49" s="1360" t="s">
        <v>247</v>
      </c>
      <c r="C49" s="1360" t="s">
        <v>248</v>
      </c>
      <c r="D49" s="1360" t="s">
        <v>516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407</v>
      </c>
      <c r="BE49" s="496"/>
      <c r="BF49" s="496" t="str">
        <f>IF(T49="","",T49)</f>
        <v/>
      </c>
      <c r="BG49" s="496"/>
      <c r="BH49" s="496"/>
    </row>
    <row s="1667" customFormat="1" customHeight="1" ht="0">
      <c r="A50" s="1360" t="s">
        <v>246</v>
      </c>
      <c r="B50" s="1360" t="s">
        <v>247</v>
      </c>
      <c r="C50" s="1360" t="s">
        <v>248</v>
      </c>
      <c r="D50" s="1360" t="s">
        <v>516</v>
      </c>
      <c r="E50" s="2090"/>
      <c r="F50" s="2090"/>
      <c r="G50" s="2090"/>
      <c r="H50" s="2090"/>
      <c r="I50" s="2091" t="str">
        <f>S49&amp;".1"</f>
        <v>.1</v>
      </c>
      <c r="J50" s="1360"/>
      <c r="K50" s="1360"/>
      <c r="L50" s="1363" t="s">
        <v>408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246</v>
      </c>
      <c r="B51" s="1360" t="s">
        <v>247</v>
      </c>
      <c r="C51" s="1360" t="s">
        <v>248</v>
      </c>
      <c r="D51" s="1360" t="s">
        <v>516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246</v>
      </c>
      <c r="B52" s="1380" t="s">
        <v>247</v>
      </c>
      <c r="C52" s="1380" t="s">
        <v>248</v>
      </c>
      <c r="D52" s="1380" t="s">
        <v>516</v>
      </c>
      <c r="E52" s="2090"/>
      <c r="F52" s="2090"/>
      <c r="G52" s="2090"/>
      <c r="H52" s="2090"/>
      <c r="I52" s="2092"/>
      <c r="J52" s="2092"/>
      <c r="K52" s="2091" t="str">
        <f>S48&amp;".1"</f>
        <v>1.1.1.1</v>
      </c>
      <c r="L52" s="1381"/>
      <c r="P52" s="2093"/>
      <c r="Q52" s="2093"/>
      <c r="R52" s="345">
        <v>1</v>
      </c>
      <c r="S52" s="2166" t="str">
        <f>$K52</f>
        <v>1.1.1.1</v>
      </c>
      <c r="T52" s="2185"/>
      <c r="U52" s="280"/>
      <c r="V52" s="746"/>
      <c r="W52" s="1272"/>
      <c r="X52" s="746"/>
      <c r="Y52" s="1272"/>
      <c r="Z52" s="1758"/>
      <c r="AA52" s="1476" t="s">
        <v>60</v>
      </c>
      <c r="AB52" s="1758"/>
      <c r="AC52" s="1476" t="s">
        <v>60</v>
      </c>
      <c r="AD52" s="2026" t="s">
        <v>60</v>
      </c>
      <c r="AE52" s="2162"/>
      <c r="AF52" s="2039">
        <v>1</v>
      </c>
      <c r="AG52" s="2184">
        <v>1</v>
      </c>
      <c r="AH52" s="1963" t="s">
        <v>60</v>
      </c>
      <c r="AI52" s="2162"/>
      <c r="AJ52" s="2039">
        <v>1</v>
      </c>
      <c r="AK52" s="2183" t="s">
        <v>517</v>
      </c>
      <c r="AL52" s="1963" t="s">
        <v>60</v>
      </c>
      <c r="AM52" s="2011"/>
      <c r="AN52" s="2039">
        <v>1</v>
      </c>
      <c r="AO52" s="2188">
        <v>1</v>
      </c>
      <c r="AP52" s="2189" t="s">
        <v>60</v>
      </c>
      <c r="AQ52" s="293"/>
      <c r="AR52" s="1480">
        <v>1</v>
      </c>
      <c r="AS52" s="1483" t="s">
        <v>518</v>
      </c>
      <c r="AT52" s="746">
        <f>AU52*1.2</f>
        <v>25.4376</v>
      </c>
      <c r="AU52" s="1272">
        <v>21.198</v>
      </c>
      <c r="AV52" s="746">
        <f>AW52*1.2</f>
        <v>4425.1512</v>
      </c>
      <c r="AW52" s="1272">
        <v>3687.626</v>
      </c>
      <c r="AX52" s="2425">
        <v>45292</v>
      </c>
      <c r="AY52" s="1476" t="s">
        <v>60</v>
      </c>
      <c r="AZ52" s="2425">
        <v>45657.495254629626</v>
      </c>
      <c r="BA52" s="1476" t="s">
        <v>60</v>
      </c>
      <c r="BB52" s="1365"/>
      <c r="BC52" s="2119" t="s">
        <v>502</v>
      </c>
      <c r="BE52" s="496"/>
      <c r="BF52" s="496" t="str">
        <f>IF(T52="","",T52)</f>
        <v/>
      </c>
      <c r="BG52" s="496"/>
      <c r="BH52" s="496"/>
    </row>
    <row customHeight="1" ht="14.25">
      <c r="A53" s="1380"/>
      <c r="B53" s="1380"/>
      <c r="C53" s="1380"/>
      <c r="D53" s="1380"/>
      <c r="E53" s="2090"/>
      <c r="F53" s="2090"/>
      <c r="G53" s="2090"/>
      <c r="H53" s="2090"/>
      <c r="I53" s="2092"/>
      <c r="J53" s="2092"/>
      <c r="K53" s="2091" t="str">
        <f>S49&amp;".1"</f>
        <v>.1</v>
      </c>
      <c r="L53" s="1386"/>
      <c r="M53" s="1801"/>
      <c r="N53" s="1801"/>
      <c r="O53" s="1801"/>
      <c r="P53" s="2205"/>
      <c r="Q53" s="2205"/>
      <c r="R53" s="2169">
        <v>1</v>
      </c>
      <c r="S53" s="2166" t="str">
        <f>$K53</f>
        <v>.1</v>
      </c>
      <c r="T53" s="2185"/>
      <c r="U53" s="280"/>
      <c r="V53" s="746"/>
      <c r="W53" s="1272"/>
      <c r="X53" s="746"/>
      <c r="Y53" s="1272"/>
      <c r="Z53" s="2425"/>
      <c r="AA53" s="1963" t="s">
        <v>60</v>
      </c>
      <c r="AB53" s="2425"/>
      <c r="AC53" s="1963" t="s">
        <v>60</v>
      </c>
      <c r="AD53" s="2026" t="s">
        <v>60</v>
      </c>
      <c r="AE53" s="2162"/>
      <c r="AF53" s="2273">
        <v>1</v>
      </c>
      <c r="AG53" s="2184"/>
      <c r="AH53" s="1963" t="s">
        <v>60</v>
      </c>
      <c r="AI53" s="2162"/>
      <c r="AJ53" s="2273">
        <v>1</v>
      </c>
      <c r="AK53" s="2183" t="s">
        <v>24</v>
      </c>
      <c r="AL53" s="1963" t="s">
        <v>60</v>
      </c>
      <c r="AM53" s="2011"/>
      <c r="AN53" s="2273">
        <v>1</v>
      </c>
      <c r="AO53" s="2188"/>
      <c r="AP53" s="2189" t="s">
        <v>60</v>
      </c>
      <c r="AQ53" s="678" t="s">
        <v>226</v>
      </c>
      <c r="AR53" s="2273" t="s">
        <v>108</v>
      </c>
      <c r="AS53" s="2359" t="s">
        <v>519</v>
      </c>
      <c r="AT53" s="746">
        <f>AU53*1.2</f>
        <v>25.4376</v>
      </c>
      <c r="AU53" s="1272">
        <v>21.198</v>
      </c>
      <c r="AV53" s="746">
        <f>AW53*1.2</f>
        <v>15036.978</v>
      </c>
      <c r="AW53" s="1272">
        <v>12530.815</v>
      </c>
      <c r="AX53" s="2425">
        <v>45292</v>
      </c>
      <c r="AY53" s="1963" t="s">
        <v>60</v>
      </c>
      <c r="AZ53" s="2425">
        <v>45657.495358796295</v>
      </c>
      <c r="BA53" s="1963" t="s">
        <v>60</v>
      </c>
      <c r="BB53" s="1365"/>
      <c r="BC53" s="2119" t="s">
        <v>502</v>
      </c>
      <c r="BD53" s="1667"/>
      <c r="BE53" s="1649"/>
      <c r="BF53" s="1649" t="str">
        <f>IF(T53="","",T53)</f>
        <v/>
      </c>
      <c r="BG53" s="1649"/>
      <c r="BH53" s="1649"/>
    </row>
    <row customHeight="1" ht="11.25">
      <c r="A54" s="1380"/>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2019"/>
      <c r="AN54" s="2039"/>
      <c r="AO54" s="2188"/>
      <c r="AP54" s="2190"/>
      <c r="AQ54" s="300"/>
      <c r="AR54" s="413"/>
      <c r="AS54" s="413" t="s">
        <v>503</v>
      </c>
      <c r="AT54" s="1410"/>
      <c r="AU54" s="1513"/>
      <c r="AV54" s="1410"/>
      <c r="AW54" s="1513"/>
      <c r="AX54" s="1410"/>
      <c r="AY54" s="1410"/>
      <c r="AZ54" s="1410"/>
      <c r="BA54" s="1410"/>
      <c r="BB54" s="1414"/>
      <c r="BC54" s="2120"/>
      <c r="BE54" s="496"/>
      <c r="BF54" s="496"/>
      <c r="BG54" s="496"/>
      <c r="BH54" s="496"/>
    </row>
    <row customHeight="1" ht="11.25">
      <c r="A55" s="1380" t="s">
        <v>246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162"/>
      <c r="AJ55" s="2039"/>
      <c r="AK55" s="2183"/>
      <c r="AL55" s="1963"/>
      <c r="AM55" s="300"/>
      <c r="AN55" s="1517"/>
      <c r="AO55" s="1517" t="s">
        <v>504</v>
      </c>
      <c r="AP55" s="413"/>
      <c r="AQ55" s="413"/>
      <c r="AR55" s="413"/>
      <c r="AS55" s="1410"/>
      <c r="AT55" s="1410"/>
      <c r="AU55" s="1513"/>
      <c r="AV55" s="1410"/>
      <c r="AW55" s="1513"/>
      <c r="AX55" s="1410"/>
      <c r="AY55" s="1410"/>
      <c r="AZ55" s="1410"/>
      <c r="BA55" s="1410"/>
      <c r="BB55" s="1414"/>
      <c r="BC55" s="2120"/>
      <c r="BE55" s="496"/>
      <c r="BF55" s="496"/>
      <c r="BG55" s="496"/>
      <c r="BH55" s="496"/>
    </row>
    <row customHeight="1" ht="11.25">
      <c r="A56" s="1380" t="s">
        <v>246</v>
      </c>
      <c r="B56" s="1380"/>
      <c r="C56" s="1380"/>
      <c r="D56" s="1380"/>
      <c r="E56" s="2090"/>
      <c r="F56" s="2090"/>
      <c r="G56" s="2090"/>
      <c r="H56" s="2090"/>
      <c r="I56" s="2092"/>
      <c r="J56" s="2092"/>
      <c r="K56" s="2091"/>
      <c r="L56" s="1381"/>
      <c r="P56" s="2093"/>
      <c r="Q56" s="2093"/>
      <c r="R56" s="345"/>
      <c r="S56" s="2167"/>
      <c r="T56" s="2186"/>
      <c r="U56" s="280"/>
      <c r="V56" s="1410"/>
      <c r="W56" s="1513"/>
      <c r="X56" s="1410"/>
      <c r="Y56" s="1513"/>
      <c r="Z56" s="1410"/>
      <c r="AA56" s="1410"/>
      <c r="AB56" s="1410"/>
      <c r="AC56" s="1410"/>
      <c r="AD56" s="2027"/>
      <c r="AE56" s="2162"/>
      <c r="AF56" s="2039"/>
      <c r="AG56" s="2184"/>
      <c r="AH56" s="1963"/>
      <c r="AI56" s="274"/>
      <c r="AJ56" s="412"/>
      <c r="AK56" s="295" t="s">
        <v>505</v>
      </c>
      <c r="AL56" s="1410"/>
      <c r="AM56" s="1410"/>
      <c r="AN56" s="1410"/>
      <c r="AO56" s="1410"/>
      <c r="AP56" s="1410"/>
      <c r="AQ56" s="1410"/>
      <c r="AR56" s="1410"/>
      <c r="AS56" s="1410"/>
      <c r="AT56" s="1410"/>
      <c r="AU56" s="1513"/>
      <c r="AV56" s="1410"/>
      <c r="AW56" s="1513"/>
      <c r="AX56" s="1410"/>
      <c r="AY56" s="1410"/>
      <c r="AZ56" s="1410"/>
      <c r="BA56" s="1410"/>
      <c r="BB56" s="1414"/>
      <c r="BC56" s="2120"/>
      <c r="BE56" s="496"/>
      <c r="BF56" s="496"/>
      <c r="BG56" s="496"/>
      <c r="BH56" s="496"/>
    </row>
    <row customHeight="1" ht="14.25">
      <c r="A57" s="1380"/>
      <c r="B57" s="1380"/>
      <c r="C57" s="1380"/>
      <c r="D57" s="1380"/>
      <c r="E57" s="2090"/>
      <c r="F57" s="2090"/>
      <c r="G57" s="2090"/>
      <c r="H57" s="2090"/>
      <c r="I57" s="2092"/>
      <c r="J57" s="2092"/>
      <c r="K57" s="2091" t="str">
        <f>S52&amp;".1"</f>
        <v>1.1.1.1.1</v>
      </c>
      <c r="L57" s="1386"/>
      <c r="M57" s="1801"/>
      <c r="N57" s="1801"/>
      <c r="O57" s="1801"/>
      <c r="P57" s="2205"/>
      <c r="Q57" s="2205"/>
      <c r="R57" s="2169">
        <v>1</v>
      </c>
      <c r="S57" s="2166" t="str">
        <f>$K57</f>
        <v>1.1.1.1.1</v>
      </c>
      <c r="T57" s="2185"/>
      <c r="U57" s="280"/>
      <c r="V57" s="746"/>
      <c r="W57" s="1272"/>
      <c r="X57" s="746"/>
      <c r="Y57" s="1272"/>
      <c r="Z57" s="2425"/>
      <c r="AA57" s="1963" t="s">
        <v>60</v>
      </c>
      <c r="AB57" s="2425"/>
      <c r="AC57" s="1963" t="s">
        <v>60</v>
      </c>
      <c r="AD57" s="2026" t="s">
        <v>60</v>
      </c>
      <c r="AE57" s="678" t="s">
        <v>226</v>
      </c>
      <c r="AF57" s="2273" t="s">
        <v>108</v>
      </c>
      <c r="AG57" s="2184">
        <v>1</v>
      </c>
      <c r="AH57" s="1963" t="s">
        <v>60</v>
      </c>
      <c r="AI57" s="2162"/>
      <c r="AJ57" s="2273">
        <v>1</v>
      </c>
      <c r="AK57" s="2183" t="s">
        <v>520</v>
      </c>
      <c r="AL57" s="1963" t="s">
        <v>60</v>
      </c>
      <c r="AM57" s="2011"/>
      <c r="AN57" s="2273">
        <v>1</v>
      </c>
      <c r="AO57" s="2188">
        <v>1</v>
      </c>
      <c r="AP57" s="2189" t="s">
        <v>60</v>
      </c>
      <c r="AQ57" s="293"/>
      <c r="AR57" s="2273">
        <v>1</v>
      </c>
      <c r="AS57" s="2359" t="s">
        <v>518</v>
      </c>
      <c r="AT57" s="746">
        <f>AU57*1.2</f>
        <v>25.4376</v>
      </c>
      <c r="AU57" s="1272">
        <v>21.198</v>
      </c>
      <c r="AV57" s="746">
        <f>AW57*1.2</f>
        <v>4688.31</v>
      </c>
      <c r="AW57" s="1272">
        <v>3906.925</v>
      </c>
      <c r="AX57" s="2425">
        <v>45292.49429398148</v>
      </c>
      <c r="AY57" s="1963" t="s">
        <v>60</v>
      </c>
      <c r="AZ57" s="2425">
        <v>45657.49545138889</v>
      </c>
      <c r="BA57" s="1963" t="s">
        <v>60</v>
      </c>
      <c r="BB57" s="1365"/>
      <c r="BC57" s="2119" t="s">
        <v>502</v>
      </c>
      <c r="BD57" s="1667"/>
      <c r="BE57" s="1649"/>
      <c r="BF57" s="1649" t="str">
        <f>IF(T57="","",T57)</f>
        <v/>
      </c>
      <c r="BG57" s="1649"/>
      <c r="BH57" s="1649"/>
    </row>
    <row customHeight="1" ht="14.25">
      <c r="A58" s="1380"/>
      <c r="B58" s="1380"/>
      <c r="C58" s="1380"/>
      <c r="D58" s="1380"/>
      <c r="E58" s="2090"/>
      <c r="F58" s="2090"/>
      <c r="G58" s="2090"/>
      <c r="H58" s="2090"/>
      <c r="I58" s="2092"/>
      <c r="J58" s="2092"/>
      <c r="K58" s="2091" t="str">
        <f>S54&amp;".1"</f>
        <v>.1</v>
      </c>
      <c r="L58" s="1386"/>
      <c r="M58" s="1801"/>
      <c r="N58" s="1801"/>
      <c r="O58" s="1801"/>
      <c r="P58" s="2205"/>
      <c r="Q58" s="2205"/>
      <c r="R58" s="2169">
        <v>1</v>
      </c>
      <c r="S58" s="2166" t="str">
        <f>$K58</f>
        <v>.1</v>
      </c>
      <c r="T58" s="2185"/>
      <c r="U58" s="280"/>
      <c r="V58" s="746"/>
      <c r="W58" s="1272"/>
      <c r="X58" s="746"/>
      <c r="Y58" s="1272"/>
      <c r="Z58" s="2425"/>
      <c r="AA58" s="1963" t="s">
        <v>60</v>
      </c>
      <c r="AB58" s="2425"/>
      <c r="AC58" s="1963" t="s">
        <v>60</v>
      </c>
      <c r="AD58" s="2026" t="s">
        <v>60</v>
      </c>
      <c r="AE58" s="2162"/>
      <c r="AF58" s="2273">
        <v>1</v>
      </c>
      <c r="AG58" s="2184"/>
      <c r="AH58" s="1963" t="s">
        <v>60</v>
      </c>
      <c r="AI58" s="2162"/>
      <c r="AJ58" s="2273">
        <v>1</v>
      </c>
      <c r="AK58" s="2183" t="s">
        <v>24</v>
      </c>
      <c r="AL58" s="1963" t="s">
        <v>60</v>
      </c>
      <c r="AM58" s="2011"/>
      <c r="AN58" s="2273">
        <v>1</v>
      </c>
      <c r="AO58" s="2188"/>
      <c r="AP58" s="2189" t="s">
        <v>60</v>
      </c>
      <c r="AQ58" s="678" t="s">
        <v>226</v>
      </c>
      <c r="AR58" s="2273" t="s">
        <v>108</v>
      </c>
      <c r="AS58" s="2359" t="s">
        <v>519</v>
      </c>
      <c r="AT58" s="746">
        <f>AU58*1.2</f>
        <v>25.4376</v>
      </c>
      <c r="AU58" s="1272">
        <v>21.198</v>
      </c>
      <c r="AV58" s="746">
        <f>AW58*1.2</f>
        <v>15225.1644</v>
      </c>
      <c r="AW58" s="1272">
        <v>12687.637</v>
      </c>
      <c r="AX58" s="2425">
        <v>45292.49435185185</v>
      </c>
      <c r="AY58" s="1963" t="s">
        <v>60</v>
      </c>
      <c r="AZ58" s="2425">
        <v>45657.49555555556</v>
      </c>
      <c r="BA58" s="1963" t="s">
        <v>60</v>
      </c>
      <c r="BB58" s="1365"/>
      <c r="BC58" s="2119" t="s">
        <v>502</v>
      </c>
      <c r="BD58" s="1667"/>
      <c r="BE58" s="1649"/>
      <c r="BF58" s="1649" t="str">
        <f>IF(T58="","",T58)</f>
        <v/>
      </c>
      <c r="BG58" s="1649"/>
      <c r="BH58" s="1649"/>
    </row>
    <row customHeight="1" ht="14.25">
      <c r="A59" s="1380"/>
      <c r="B59" s="1380"/>
      <c r="C59" s="1380"/>
      <c r="D59" s="1380"/>
      <c r="E59" s="2090"/>
      <c r="F59" s="2090"/>
      <c r="G59" s="2090"/>
      <c r="H59" s="2090"/>
      <c r="I59" s="2092"/>
      <c r="J59" s="2092"/>
      <c r="K59" s="2091" t="str">
        <f>S55&amp;".1"</f>
        <v>.1</v>
      </c>
      <c r="L59" s="1386"/>
      <c r="M59" s="1801"/>
      <c r="N59" s="1801"/>
      <c r="O59" s="1801"/>
      <c r="P59" s="2205"/>
      <c r="Q59" s="2205"/>
      <c r="R59" s="2169">
        <v>1</v>
      </c>
      <c r="S59" s="2166" t="str">
        <f>$K59</f>
        <v>.1</v>
      </c>
      <c r="T59" s="2185"/>
      <c r="U59" s="280"/>
      <c r="V59" s="746"/>
      <c r="W59" s="1272"/>
      <c r="X59" s="746"/>
      <c r="Y59" s="1272"/>
      <c r="Z59" s="2425"/>
      <c r="AA59" s="1963" t="s">
        <v>60</v>
      </c>
      <c r="AB59" s="2425"/>
      <c r="AC59" s="1963" t="s">
        <v>60</v>
      </c>
      <c r="AD59" s="2026" t="s">
        <v>60</v>
      </c>
      <c r="AE59" s="2162"/>
      <c r="AF59" s="2273">
        <v>1</v>
      </c>
      <c r="AG59" s="2184"/>
      <c r="AH59" s="1963" t="s">
        <v>60</v>
      </c>
      <c r="AI59" s="2162"/>
      <c r="AJ59" s="2273">
        <v>1</v>
      </c>
      <c r="AK59" s="2183" t="s">
        <v>24</v>
      </c>
      <c r="AL59" s="1963" t="s">
        <v>60</v>
      </c>
      <c r="AM59" s="2011"/>
      <c r="AN59" s="2273">
        <v>1</v>
      </c>
      <c r="AO59" s="2188"/>
      <c r="AP59" s="2189" t="s">
        <v>60</v>
      </c>
      <c r="AQ59" s="678" t="s">
        <v>226</v>
      </c>
      <c r="AR59" s="2273" t="s">
        <v>88</v>
      </c>
      <c r="AS59" s="2359" t="s">
        <v>521</v>
      </c>
      <c r="AT59" s="746">
        <f>AU59*1.2</f>
        <v>25.4376</v>
      </c>
      <c r="AU59" s="1272">
        <v>21.198</v>
      </c>
      <c r="AV59" s="746">
        <f>AW59*1.2</f>
        <v>16309.0332</v>
      </c>
      <c r="AW59" s="1272">
        <v>13590.861</v>
      </c>
      <c r="AX59" s="2425">
        <v>45292.494421296295</v>
      </c>
      <c r="AY59" s="1963" t="s">
        <v>60</v>
      </c>
      <c r="AZ59" s="2425">
        <v>45657.49563657407</v>
      </c>
      <c r="BA59" s="1963" t="s">
        <v>60</v>
      </c>
      <c r="BB59" s="1365"/>
      <c r="BC59" s="2119" t="s">
        <v>502</v>
      </c>
      <c r="BD59" s="1667"/>
      <c r="BE59" s="1649"/>
      <c r="BF59" s="1649" t="str">
        <f>IF(T59="","",T59)</f>
        <v/>
      </c>
      <c r="BG59" s="1649"/>
      <c r="BH59" s="1649"/>
    </row>
    <row customHeight="1" ht="14.25">
      <c r="A60" s="1380"/>
      <c r="B60" s="1380"/>
      <c r="C60" s="1380"/>
      <c r="D60" s="1380"/>
      <c r="E60" s="2090"/>
      <c r="F60" s="2090"/>
      <c r="G60" s="2090"/>
      <c r="H60" s="2090"/>
      <c r="I60" s="2092"/>
      <c r="J60" s="2092"/>
      <c r="K60" s="2091"/>
      <c r="L60" s="1386"/>
      <c r="M60" s="1801"/>
      <c r="N60" s="1801"/>
      <c r="O60" s="1801"/>
      <c r="P60" s="2205"/>
      <c r="Q60" s="2205"/>
      <c r="R60" s="2169"/>
      <c r="S60" s="2167"/>
      <c r="T60" s="2186"/>
      <c r="U60" s="280"/>
      <c r="V60" s="3136"/>
      <c r="W60" s="3137"/>
      <c r="X60" s="3138"/>
      <c r="Y60" s="3139"/>
      <c r="Z60" s="3140"/>
      <c r="AA60" s="3141"/>
      <c r="AB60" s="3142"/>
      <c r="AC60" s="3143"/>
      <c r="AD60" s="2027"/>
      <c r="AE60" s="2162"/>
      <c r="AF60" s="2273">
        <v>1</v>
      </c>
      <c r="AG60" s="2184"/>
      <c r="AH60" s="1963"/>
      <c r="AI60" s="2162"/>
      <c r="AJ60" s="2273"/>
      <c r="AK60" s="2183"/>
      <c r="AL60" s="1963"/>
      <c r="AM60" s="2019"/>
      <c r="AN60" s="2273"/>
      <c r="AO60" s="2188"/>
      <c r="AP60" s="2190"/>
      <c r="AQ60" s="3144"/>
      <c r="AR60" s="3145"/>
      <c r="AS60" s="3146" t="s">
        <v>503</v>
      </c>
      <c r="AT60" s="3147"/>
      <c r="AU60" s="3148"/>
      <c r="AV60" s="3149"/>
      <c r="AW60" s="3150"/>
      <c r="AX60" s="3151"/>
      <c r="AY60" s="3152"/>
      <c r="AZ60" s="3153"/>
      <c r="BA60" s="3154"/>
      <c r="BB60" s="3155"/>
      <c r="BC60" s="2120"/>
      <c r="BD60" s="1667"/>
      <c r="BE60" s="1649"/>
      <c r="BF60" s="1649"/>
      <c r="BG60" s="1649"/>
      <c r="BH60" s="1649"/>
    </row>
    <row customHeight="1" ht="14.25">
      <c r="A61" s="1380"/>
      <c r="B61" s="1380"/>
      <c r="C61" s="1380"/>
      <c r="D61" s="1380"/>
      <c r="E61" s="2090"/>
      <c r="F61" s="2090"/>
      <c r="G61" s="2090"/>
      <c r="H61" s="2090"/>
      <c r="I61" s="2092"/>
      <c r="J61" s="2092"/>
      <c r="K61" s="2091"/>
      <c r="L61" s="1386"/>
      <c r="M61" s="1801"/>
      <c r="N61" s="1801"/>
      <c r="O61" s="1801"/>
      <c r="P61" s="2205"/>
      <c r="Q61" s="2205"/>
      <c r="R61" s="2169"/>
      <c r="S61" s="2167"/>
      <c r="T61" s="2186"/>
      <c r="U61" s="280"/>
      <c r="V61" s="3156"/>
      <c r="W61" s="3157"/>
      <c r="X61" s="3158"/>
      <c r="Y61" s="3159"/>
      <c r="Z61" s="3160"/>
      <c r="AA61" s="3161"/>
      <c r="AB61" s="3162"/>
      <c r="AC61" s="3163"/>
      <c r="AD61" s="2027"/>
      <c r="AE61" s="2162"/>
      <c r="AF61" s="2273">
        <v>1</v>
      </c>
      <c r="AG61" s="2184"/>
      <c r="AH61" s="1963"/>
      <c r="AI61" s="2162"/>
      <c r="AJ61" s="2273"/>
      <c r="AK61" s="2183"/>
      <c r="AL61" s="1963"/>
      <c r="AM61" s="3164"/>
      <c r="AN61" s="3165"/>
      <c r="AO61" s="3166" t="s">
        <v>504</v>
      </c>
      <c r="AP61" s="3167"/>
      <c r="AQ61" s="3168"/>
      <c r="AR61" s="3169"/>
      <c r="AS61" s="3170"/>
      <c r="AT61" s="3171"/>
      <c r="AU61" s="3172"/>
      <c r="AV61" s="3173"/>
      <c r="AW61" s="3174"/>
      <c r="AX61" s="3175"/>
      <c r="AY61" s="3176"/>
      <c r="AZ61" s="3177"/>
      <c r="BA61" s="3178"/>
      <c r="BB61" s="3179"/>
      <c r="BC61" s="2120"/>
      <c r="BD61" s="1667"/>
      <c r="BE61" s="1649"/>
      <c r="BF61" s="1649"/>
      <c r="BG61" s="1649"/>
      <c r="BH61" s="1649"/>
    </row>
    <row customHeight="1" ht="14.25">
      <c r="A62" s="1380"/>
      <c r="B62" s="1380"/>
      <c r="C62" s="1380"/>
      <c r="D62" s="1380"/>
      <c r="E62" s="2090"/>
      <c r="F62" s="2090"/>
      <c r="G62" s="2090"/>
      <c r="H62" s="2090"/>
      <c r="I62" s="2092"/>
      <c r="J62" s="2092"/>
      <c r="K62" s="2091"/>
      <c r="L62" s="1386"/>
      <c r="M62" s="1801"/>
      <c r="N62" s="1801"/>
      <c r="O62" s="1801"/>
      <c r="P62" s="2205"/>
      <c r="Q62" s="2205"/>
      <c r="R62" s="2169"/>
      <c r="S62" s="2167"/>
      <c r="T62" s="2186"/>
      <c r="U62" s="280"/>
      <c r="V62" s="3180"/>
      <c r="W62" s="3181"/>
      <c r="X62" s="3182"/>
      <c r="Y62" s="3183"/>
      <c r="Z62" s="3184"/>
      <c r="AA62" s="3185"/>
      <c r="AB62" s="3186"/>
      <c r="AC62" s="3187"/>
      <c r="AD62" s="2027"/>
      <c r="AE62" s="2162"/>
      <c r="AF62" s="2273">
        <v>1</v>
      </c>
      <c r="AG62" s="2184"/>
      <c r="AH62" s="1963"/>
      <c r="AI62" s="3188"/>
      <c r="AJ62" s="3189"/>
      <c r="AK62" s="3190" t="s">
        <v>505</v>
      </c>
      <c r="AL62" s="3191"/>
      <c r="AM62" s="3192"/>
      <c r="AN62" s="3193"/>
      <c r="AO62" s="3194"/>
      <c r="AP62" s="3195"/>
      <c r="AQ62" s="3196"/>
      <c r="AR62" s="3197"/>
      <c r="AS62" s="3198"/>
      <c r="AT62" s="3199"/>
      <c r="AU62" s="3200"/>
      <c r="AV62" s="3201"/>
      <c r="AW62" s="3202"/>
      <c r="AX62" s="3203"/>
      <c r="AY62" s="3204"/>
      <c r="AZ62" s="3205"/>
      <c r="BA62" s="3206"/>
      <c r="BB62" s="3207"/>
      <c r="BC62" s="2120"/>
      <c r="BD62" s="1667"/>
      <c r="BE62" s="1649"/>
      <c r="BF62" s="1649"/>
      <c r="BG62" s="1649"/>
      <c r="BH62" s="1649"/>
    </row>
    <row customHeight="1" ht="14.25">
      <c r="A63" s="1380"/>
      <c r="B63" s="1380"/>
      <c r="C63" s="1380"/>
      <c r="D63" s="1380"/>
      <c r="E63" s="2090"/>
      <c r="F63" s="2090"/>
      <c r="G63" s="2090"/>
      <c r="H63" s="2090"/>
      <c r="I63" s="2092"/>
      <c r="J63" s="2092"/>
      <c r="K63" s="2091" t="str">
        <f>S57&amp;".1"</f>
        <v>1.1.1.1.1.1</v>
      </c>
      <c r="L63" s="1386"/>
      <c r="M63" s="1801"/>
      <c r="N63" s="1801"/>
      <c r="O63" s="1801"/>
      <c r="P63" s="2205"/>
      <c r="Q63" s="2205"/>
      <c r="R63" s="2169">
        <v>1</v>
      </c>
      <c r="S63" s="2166" t="str">
        <f>$K63</f>
        <v>1.1.1.1.1.1</v>
      </c>
      <c r="T63" s="2185"/>
      <c r="U63" s="280"/>
      <c r="V63" s="746"/>
      <c r="W63" s="1272"/>
      <c r="X63" s="746"/>
      <c r="Y63" s="1272"/>
      <c r="Z63" s="2425"/>
      <c r="AA63" s="1963" t="s">
        <v>60</v>
      </c>
      <c r="AB63" s="2425"/>
      <c r="AC63" s="1963" t="s">
        <v>60</v>
      </c>
      <c r="AD63" s="2026" t="s">
        <v>60</v>
      </c>
      <c r="AE63" s="678" t="s">
        <v>226</v>
      </c>
      <c r="AF63" s="2273" t="s">
        <v>88</v>
      </c>
      <c r="AG63" s="2184">
        <v>1</v>
      </c>
      <c r="AH63" s="1963" t="s">
        <v>60</v>
      </c>
      <c r="AI63" s="2162"/>
      <c r="AJ63" s="2273">
        <v>1</v>
      </c>
      <c r="AK63" s="2183" t="s">
        <v>522</v>
      </c>
      <c r="AL63" s="1963" t="s">
        <v>60</v>
      </c>
      <c r="AM63" s="2011"/>
      <c r="AN63" s="2273">
        <v>1</v>
      </c>
      <c r="AO63" s="2188">
        <v>1</v>
      </c>
      <c r="AP63" s="2189" t="s">
        <v>60</v>
      </c>
      <c r="AQ63" s="293"/>
      <c r="AR63" s="2273">
        <v>1</v>
      </c>
      <c r="AS63" s="2359" t="s">
        <v>518</v>
      </c>
      <c r="AT63" s="746">
        <v>25.4376</v>
      </c>
      <c r="AU63" s="1272">
        <v>21.198</v>
      </c>
      <c r="AV63" s="746">
        <f>AW63*1.2</f>
        <v>5657.6712</v>
      </c>
      <c r="AW63" s="1272">
        <v>4714.726</v>
      </c>
      <c r="AX63" s="2425">
        <v>45292.49450231482</v>
      </c>
      <c r="AY63" s="1963" t="s">
        <v>60</v>
      </c>
      <c r="AZ63" s="2425">
        <v>45657.49574074074</v>
      </c>
      <c r="BA63" s="1963" t="s">
        <v>60</v>
      </c>
      <c r="BB63" s="1365"/>
      <c r="BC63" s="2119" t="s">
        <v>502</v>
      </c>
      <c r="BD63" s="1667"/>
      <c r="BE63" s="1649"/>
      <c r="BF63" s="1649" t="str">
        <f>IF(T63="","",T63)</f>
        <v/>
      </c>
      <c r="BG63" s="1649"/>
      <c r="BH63" s="1649"/>
    </row>
    <row customHeight="1" ht="14.25">
      <c r="A64" s="1380"/>
      <c r="B64" s="1380"/>
      <c r="C64" s="1380"/>
      <c r="D64" s="1380"/>
      <c r="E64" s="2090"/>
      <c r="F64" s="2090"/>
      <c r="G64" s="2090"/>
      <c r="H64" s="2090"/>
      <c r="I64" s="2092"/>
      <c r="J64" s="2092"/>
      <c r="K64" s="2091" t="str">
        <f>S60&amp;".1"</f>
        <v>.1</v>
      </c>
      <c r="L64" s="1386"/>
      <c r="M64" s="1801"/>
      <c r="N64" s="1801"/>
      <c r="O64" s="1801"/>
      <c r="P64" s="2205"/>
      <c r="Q64" s="2205"/>
      <c r="R64" s="2169">
        <v>1</v>
      </c>
      <c r="S64" s="2166" t="str">
        <f>$K64</f>
        <v>.1</v>
      </c>
      <c r="T64" s="2185"/>
      <c r="U64" s="280"/>
      <c r="V64" s="746"/>
      <c r="W64" s="1272"/>
      <c r="X64" s="746"/>
      <c r="Y64" s="1272"/>
      <c r="Z64" s="2425"/>
      <c r="AA64" s="1963" t="s">
        <v>60</v>
      </c>
      <c r="AB64" s="2425"/>
      <c r="AC64" s="1963" t="s">
        <v>60</v>
      </c>
      <c r="AD64" s="2026" t="s">
        <v>60</v>
      </c>
      <c r="AE64" s="2162"/>
      <c r="AF64" s="2273">
        <v>1</v>
      </c>
      <c r="AG64" s="2184"/>
      <c r="AH64" s="1963" t="s">
        <v>60</v>
      </c>
      <c r="AI64" s="2162"/>
      <c r="AJ64" s="2273">
        <v>1</v>
      </c>
      <c r="AK64" s="2183" t="s">
        <v>24</v>
      </c>
      <c r="AL64" s="1963" t="s">
        <v>60</v>
      </c>
      <c r="AM64" s="2011"/>
      <c r="AN64" s="2273">
        <v>1</v>
      </c>
      <c r="AO64" s="2188"/>
      <c r="AP64" s="2189" t="s">
        <v>60</v>
      </c>
      <c r="AQ64" s="678" t="s">
        <v>226</v>
      </c>
      <c r="AR64" s="2273" t="s">
        <v>108</v>
      </c>
      <c r="AS64" s="2359" t="s">
        <v>519</v>
      </c>
      <c r="AT64" s="746">
        <v>25.4376</v>
      </c>
      <c r="AU64" s="1272">
        <v>21.198</v>
      </c>
      <c r="AV64" s="746">
        <f>AW64*1.2</f>
        <v>17821.4088</v>
      </c>
      <c r="AW64" s="1272">
        <v>14851.174</v>
      </c>
      <c r="AX64" s="2425">
        <v>45292.49454861111</v>
      </c>
      <c r="AY64" s="1963" t="s">
        <v>60</v>
      </c>
      <c r="AZ64" s="2425">
        <v>45657.49582175926</v>
      </c>
      <c r="BA64" s="1963" t="s">
        <v>60</v>
      </c>
      <c r="BB64" s="1365"/>
      <c r="BC64" s="2119" t="s">
        <v>502</v>
      </c>
      <c r="BD64" s="1667"/>
      <c r="BE64" s="1649"/>
      <c r="BF64" s="1649" t="str">
        <f>IF(T64="","",T64)</f>
        <v/>
      </c>
      <c r="BG64" s="1649"/>
      <c r="BH64" s="1649"/>
    </row>
    <row customHeight="1" ht="14.25">
      <c r="A65" s="1380"/>
      <c r="B65" s="1380"/>
      <c r="C65" s="1380"/>
      <c r="D65" s="1380"/>
      <c r="E65" s="2090"/>
      <c r="F65" s="2090"/>
      <c r="G65" s="2090"/>
      <c r="H65" s="2090"/>
      <c r="I65" s="2092"/>
      <c r="J65" s="2092"/>
      <c r="K65" s="2091" t="str">
        <f>S61&amp;".1"</f>
        <v>.1</v>
      </c>
      <c r="L65" s="1386"/>
      <c r="M65" s="1801"/>
      <c r="N65" s="1801"/>
      <c r="O65" s="1801"/>
      <c r="P65" s="2205"/>
      <c r="Q65" s="2205"/>
      <c r="R65" s="2169">
        <v>1</v>
      </c>
      <c r="S65" s="2166" t="str">
        <f>$K65</f>
        <v>.1</v>
      </c>
      <c r="T65" s="2185"/>
      <c r="U65" s="280"/>
      <c r="V65" s="746"/>
      <c r="W65" s="1272"/>
      <c r="X65" s="746"/>
      <c r="Y65" s="1272"/>
      <c r="Z65" s="2425"/>
      <c r="AA65" s="1963" t="s">
        <v>60</v>
      </c>
      <c r="AB65" s="2425"/>
      <c r="AC65" s="1963" t="s">
        <v>60</v>
      </c>
      <c r="AD65" s="2026" t="s">
        <v>60</v>
      </c>
      <c r="AE65" s="2162"/>
      <c r="AF65" s="2273">
        <v>1</v>
      </c>
      <c r="AG65" s="2184"/>
      <c r="AH65" s="1963" t="s">
        <v>60</v>
      </c>
      <c r="AI65" s="2162"/>
      <c r="AJ65" s="2273">
        <v>1</v>
      </c>
      <c r="AK65" s="2183" t="s">
        <v>24</v>
      </c>
      <c r="AL65" s="1963" t="s">
        <v>60</v>
      </c>
      <c r="AM65" s="2011"/>
      <c r="AN65" s="2273">
        <v>1</v>
      </c>
      <c r="AO65" s="2188"/>
      <c r="AP65" s="2189" t="s">
        <v>60</v>
      </c>
      <c r="AQ65" s="678" t="s">
        <v>226</v>
      </c>
      <c r="AR65" s="2273" t="s">
        <v>88</v>
      </c>
      <c r="AS65" s="2359" t="s">
        <v>521</v>
      </c>
      <c r="AT65" s="746">
        <v>25.4376</v>
      </c>
      <c r="AU65" s="1272">
        <v>21.198</v>
      </c>
      <c r="AV65" s="746">
        <f>AW65*1.2</f>
        <v>18328.7736</v>
      </c>
      <c r="AW65" s="1272">
        <v>15273.978</v>
      </c>
      <c r="AX65" s="2425">
        <v>45292.49459490741</v>
      </c>
      <c r="AY65" s="1963" t="s">
        <v>60</v>
      </c>
      <c r="AZ65" s="2425">
        <v>45657.4959375</v>
      </c>
      <c r="BA65" s="1963" t="s">
        <v>60</v>
      </c>
      <c r="BB65" s="1365"/>
      <c r="BC65" s="2119" t="s">
        <v>502</v>
      </c>
      <c r="BD65" s="1667"/>
      <c r="BE65" s="1649"/>
      <c r="BF65" s="1649" t="str">
        <f>IF(T65="","",T65)</f>
        <v/>
      </c>
      <c r="BG65" s="1649"/>
      <c r="BH65" s="1649"/>
    </row>
    <row customHeight="1" ht="14.25">
      <c r="A66" s="1380"/>
      <c r="B66" s="1380"/>
      <c r="C66" s="1380"/>
      <c r="D66" s="1380"/>
      <c r="E66" s="2090"/>
      <c r="F66" s="2090"/>
      <c r="G66" s="2090"/>
      <c r="H66" s="2090"/>
      <c r="I66" s="2092"/>
      <c r="J66" s="2092"/>
      <c r="K66" s="2091"/>
      <c r="L66" s="1386"/>
      <c r="M66" s="1801"/>
      <c r="N66" s="1801"/>
      <c r="O66" s="1801"/>
      <c r="P66" s="2205"/>
      <c r="Q66" s="2205"/>
      <c r="R66" s="2169"/>
      <c r="S66" s="2167"/>
      <c r="T66" s="2186"/>
      <c r="U66" s="280"/>
      <c r="V66" s="3208"/>
      <c r="W66" s="3209"/>
      <c r="X66" s="3210"/>
      <c r="Y66" s="3211"/>
      <c r="Z66" s="3212"/>
      <c r="AA66" s="3213"/>
      <c r="AB66" s="3214"/>
      <c r="AC66" s="3215"/>
      <c r="AD66" s="2027"/>
      <c r="AE66" s="2162"/>
      <c r="AF66" s="2273" t="s">
        <v>108</v>
      </c>
      <c r="AG66" s="2184"/>
      <c r="AH66" s="1963"/>
      <c r="AI66" s="2162"/>
      <c r="AJ66" s="2273"/>
      <c r="AK66" s="2183"/>
      <c r="AL66" s="1963"/>
      <c r="AM66" s="2019"/>
      <c r="AN66" s="2273"/>
      <c r="AO66" s="2188"/>
      <c r="AP66" s="2190"/>
      <c r="AQ66" s="3216"/>
      <c r="AR66" s="3217"/>
      <c r="AS66" s="3218" t="s">
        <v>503</v>
      </c>
      <c r="AT66" s="3219"/>
      <c r="AU66" s="3220"/>
      <c r="AV66" s="3221"/>
      <c r="AW66" s="3222"/>
      <c r="AX66" s="3223"/>
      <c r="AY66" s="3224"/>
      <c r="AZ66" s="3225"/>
      <c r="BA66" s="3226"/>
      <c r="BB66" s="3227"/>
      <c r="BC66" s="2120"/>
      <c r="BD66" s="1667"/>
      <c r="BE66" s="1649"/>
      <c r="BF66" s="1649"/>
      <c r="BG66" s="1649"/>
      <c r="BH66" s="1649"/>
    </row>
    <row customHeight="1" ht="14.25">
      <c r="A67" s="1380"/>
      <c r="B67" s="1380"/>
      <c r="C67" s="1380"/>
      <c r="D67" s="1380"/>
      <c r="E67" s="2090"/>
      <c r="F67" s="2090"/>
      <c r="G67" s="2090"/>
      <c r="H67" s="2090"/>
      <c r="I67" s="2092"/>
      <c r="J67" s="2092"/>
      <c r="K67" s="2091"/>
      <c r="L67" s="1386"/>
      <c r="M67" s="1801"/>
      <c r="N67" s="1801"/>
      <c r="O67" s="1801"/>
      <c r="P67" s="2205"/>
      <c r="Q67" s="2205"/>
      <c r="R67" s="2169"/>
      <c r="S67" s="2167"/>
      <c r="T67" s="2186"/>
      <c r="U67" s="280"/>
      <c r="V67" s="3228"/>
      <c r="W67" s="3229"/>
      <c r="X67" s="3230"/>
      <c r="Y67" s="3231"/>
      <c r="Z67" s="3232"/>
      <c r="AA67" s="3233"/>
      <c r="AB67" s="3234"/>
      <c r="AC67" s="3235"/>
      <c r="AD67" s="2027"/>
      <c r="AE67" s="2162"/>
      <c r="AF67" s="2273" t="s">
        <v>108</v>
      </c>
      <c r="AG67" s="2184"/>
      <c r="AH67" s="1963"/>
      <c r="AI67" s="2162"/>
      <c r="AJ67" s="2273"/>
      <c r="AK67" s="2183"/>
      <c r="AL67" s="1963"/>
      <c r="AM67" s="3236"/>
      <c r="AN67" s="3237"/>
      <c r="AO67" s="3238" t="s">
        <v>504</v>
      </c>
      <c r="AP67" s="3239"/>
      <c r="AQ67" s="3240"/>
      <c r="AR67" s="3241"/>
      <c r="AS67" s="3242"/>
      <c r="AT67" s="3243"/>
      <c r="AU67" s="3244"/>
      <c r="AV67" s="3245"/>
      <c r="AW67" s="3246"/>
      <c r="AX67" s="3247"/>
      <c r="AY67" s="3248"/>
      <c r="AZ67" s="3249"/>
      <c r="BA67" s="3250"/>
      <c r="BB67" s="3251"/>
      <c r="BC67" s="2120"/>
      <c r="BD67" s="1667"/>
      <c r="BE67" s="1649"/>
      <c r="BF67" s="1649"/>
      <c r="BG67" s="1649"/>
      <c r="BH67" s="1649"/>
    </row>
    <row customHeight="1" ht="14.25">
      <c r="A68" s="1380"/>
      <c r="B68" s="1380"/>
      <c r="C68" s="1380"/>
      <c r="D68" s="1380"/>
      <c r="E68" s="2090"/>
      <c r="F68" s="2090"/>
      <c r="G68" s="2090"/>
      <c r="H68" s="2090"/>
      <c r="I68" s="2092"/>
      <c r="J68" s="2092"/>
      <c r="K68" s="2091"/>
      <c r="L68" s="1386"/>
      <c r="M68" s="1801"/>
      <c r="N68" s="1801"/>
      <c r="O68" s="1801"/>
      <c r="P68" s="2205"/>
      <c r="Q68" s="2205"/>
      <c r="R68" s="2169"/>
      <c r="S68" s="2167"/>
      <c r="T68" s="2186"/>
      <c r="U68" s="280"/>
      <c r="V68" s="3252"/>
      <c r="W68" s="3253"/>
      <c r="X68" s="3254"/>
      <c r="Y68" s="3255"/>
      <c r="Z68" s="3256"/>
      <c r="AA68" s="3257"/>
      <c r="AB68" s="3258"/>
      <c r="AC68" s="3259"/>
      <c r="AD68" s="2027"/>
      <c r="AE68" s="2162"/>
      <c r="AF68" s="2273" t="s">
        <v>108</v>
      </c>
      <c r="AG68" s="2184"/>
      <c r="AH68" s="1963"/>
      <c r="AI68" s="3260"/>
      <c r="AJ68" s="3261"/>
      <c r="AK68" s="3262" t="s">
        <v>505</v>
      </c>
      <c r="AL68" s="3263"/>
      <c r="AM68" s="3264"/>
      <c r="AN68" s="3265"/>
      <c r="AO68" s="3266"/>
      <c r="AP68" s="3267"/>
      <c r="AQ68" s="3268"/>
      <c r="AR68" s="3269"/>
      <c r="AS68" s="3270"/>
      <c r="AT68" s="3271"/>
      <c r="AU68" s="3272"/>
      <c r="AV68" s="3273"/>
      <c r="AW68" s="3274"/>
      <c r="AX68" s="3275"/>
      <c r="AY68" s="3276"/>
      <c r="AZ68" s="3277"/>
      <c r="BA68" s="3278"/>
      <c r="BB68" s="3279"/>
      <c r="BC68" s="2120"/>
      <c r="BD68" s="1667"/>
      <c r="BE68" s="1649"/>
      <c r="BF68" s="1649"/>
      <c r="BG68" s="1649"/>
      <c r="BH68" s="1649"/>
    </row>
    <row customHeight="1" ht="14.25">
      <c r="A69" s="1380"/>
      <c r="B69" s="1380"/>
      <c r="C69" s="1380"/>
      <c r="D69" s="1380"/>
      <c r="E69" s="2090"/>
      <c r="F69" s="2090"/>
      <c r="G69" s="2090"/>
      <c r="H69" s="2090"/>
      <c r="I69" s="2092"/>
      <c r="J69" s="2092"/>
      <c r="K69" s="2091" t="str">
        <f>S63&amp;".1"</f>
        <v>1.1.1.1.1.1.1</v>
      </c>
      <c r="L69" s="1386"/>
      <c r="M69" s="1801"/>
      <c r="N69" s="1801"/>
      <c r="O69" s="1801"/>
      <c r="P69" s="2205"/>
      <c r="Q69" s="2205"/>
      <c r="R69" s="2169">
        <v>1</v>
      </c>
      <c r="S69" s="2166" t="str">
        <f>$K69</f>
        <v>1.1.1.1.1.1.1</v>
      </c>
      <c r="T69" s="2185"/>
      <c r="U69" s="280"/>
      <c r="V69" s="746"/>
      <c r="W69" s="1272"/>
      <c r="X69" s="746"/>
      <c r="Y69" s="1272"/>
      <c r="Z69" s="2425"/>
      <c r="AA69" s="1963" t="s">
        <v>60</v>
      </c>
      <c r="AB69" s="2425"/>
      <c r="AC69" s="1963" t="s">
        <v>60</v>
      </c>
      <c r="AD69" s="2026" t="s">
        <v>60</v>
      </c>
      <c r="AE69" s="678" t="s">
        <v>226</v>
      </c>
      <c r="AF69" s="2273" t="s">
        <v>89</v>
      </c>
      <c r="AG69" s="2184">
        <v>1</v>
      </c>
      <c r="AH69" s="1963" t="s">
        <v>60</v>
      </c>
      <c r="AI69" s="2162"/>
      <c r="AJ69" s="2273">
        <v>1</v>
      </c>
      <c r="AK69" s="2183" t="s">
        <v>523</v>
      </c>
      <c r="AL69" s="1963" t="s">
        <v>60</v>
      </c>
      <c r="AM69" s="2011"/>
      <c r="AN69" s="2273">
        <v>1</v>
      </c>
      <c r="AO69" s="2188">
        <v>1</v>
      </c>
      <c r="AP69" s="2189" t="s">
        <v>60</v>
      </c>
      <c r="AQ69" s="293"/>
      <c r="AR69" s="2273">
        <v>1</v>
      </c>
      <c r="AS69" s="2359" t="s">
        <v>518</v>
      </c>
      <c r="AT69" s="746">
        <v>25.4376</v>
      </c>
      <c r="AU69" s="1272">
        <v>21.198</v>
      </c>
      <c r="AV69" s="746">
        <f>AW69*1.2</f>
        <v>6806.7348</v>
      </c>
      <c r="AW69" s="1272">
        <v>5672.279</v>
      </c>
      <c r="AX69" s="2425">
        <v>45292.49465277778</v>
      </c>
      <c r="AY69" s="1963" t="s">
        <v>60</v>
      </c>
      <c r="AZ69" s="2425">
        <v>45657.49600694444</v>
      </c>
      <c r="BA69" s="1963" t="s">
        <v>60</v>
      </c>
      <c r="BB69" s="1365"/>
      <c r="BC69" s="2119" t="s">
        <v>502</v>
      </c>
      <c r="BD69" s="1667"/>
      <c r="BE69" s="1649"/>
      <c r="BF69" s="1649" t="str">
        <f>IF(T69="","",T69)</f>
        <v/>
      </c>
      <c r="BG69" s="1649"/>
      <c r="BH69" s="1649"/>
    </row>
    <row customHeight="1" ht="14.25">
      <c r="A70" s="1380"/>
      <c r="B70" s="1380"/>
      <c r="C70" s="1380"/>
      <c r="D70" s="1380"/>
      <c r="E70" s="2090"/>
      <c r="F70" s="2090"/>
      <c r="G70" s="2090"/>
      <c r="H70" s="2090"/>
      <c r="I70" s="2092"/>
      <c r="J70" s="2092"/>
      <c r="K70" s="2091" t="str">
        <f>S66&amp;".1"</f>
        <v>.1</v>
      </c>
      <c r="L70" s="1386"/>
      <c r="M70" s="1801"/>
      <c r="N70" s="1801"/>
      <c r="O70" s="1801"/>
      <c r="P70" s="2205"/>
      <c r="Q70" s="2205"/>
      <c r="R70" s="2169">
        <v>1</v>
      </c>
      <c r="S70" s="2166" t="str">
        <f>$K70</f>
        <v>.1</v>
      </c>
      <c r="T70" s="2185"/>
      <c r="U70" s="280"/>
      <c r="V70" s="746"/>
      <c r="W70" s="1272"/>
      <c r="X70" s="746"/>
      <c r="Y70" s="1272"/>
      <c r="Z70" s="2425"/>
      <c r="AA70" s="1963" t="s">
        <v>60</v>
      </c>
      <c r="AB70" s="2425"/>
      <c r="AC70" s="1963" t="s">
        <v>60</v>
      </c>
      <c r="AD70" s="2026" t="s">
        <v>60</v>
      </c>
      <c r="AE70" s="2162"/>
      <c r="AF70" s="2273">
        <v>1</v>
      </c>
      <c r="AG70" s="2184"/>
      <c r="AH70" s="1963" t="s">
        <v>60</v>
      </c>
      <c r="AI70" s="2162"/>
      <c r="AJ70" s="2273">
        <v>1</v>
      </c>
      <c r="AK70" s="2183" t="s">
        <v>24</v>
      </c>
      <c r="AL70" s="1963" t="s">
        <v>60</v>
      </c>
      <c r="AM70" s="2011"/>
      <c r="AN70" s="2273">
        <v>1</v>
      </c>
      <c r="AO70" s="2188"/>
      <c r="AP70" s="2189" t="s">
        <v>60</v>
      </c>
      <c r="AQ70" s="678" t="s">
        <v>226</v>
      </c>
      <c r="AR70" s="2273" t="s">
        <v>108</v>
      </c>
      <c r="AS70" s="2359" t="s">
        <v>519</v>
      </c>
      <c r="AT70" s="746">
        <v>25.4376</v>
      </c>
      <c r="AU70" s="1272">
        <v>21.198</v>
      </c>
      <c r="AV70" s="746">
        <f>AW70*1.2</f>
        <v>19814.3112</v>
      </c>
      <c r="AW70" s="1272">
        <v>16511.926</v>
      </c>
      <c r="AX70" s="2425">
        <v>45292.49471064815</v>
      </c>
      <c r="AY70" s="1963" t="s">
        <v>60</v>
      </c>
      <c r="AZ70" s="2425">
        <v>45657.49607638889</v>
      </c>
      <c r="BA70" s="1963" t="s">
        <v>60</v>
      </c>
      <c r="BB70" s="1365"/>
      <c r="BC70" s="2119" t="s">
        <v>502</v>
      </c>
      <c r="BD70" s="1667"/>
      <c r="BE70" s="1649"/>
      <c r="BF70" s="1649" t="str">
        <f>IF(T70="","",T70)</f>
        <v/>
      </c>
      <c r="BG70" s="1649"/>
      <c r="BH70" s="1649"/>
    </row>
    <row customHeight="1" ht="14.25">
      <c r="A71" s="1380"/>
      <c r="B71" s="1380"/>
      <c r="C71" s="1380"/>
      <c r="D71" s="1380"/>
      <c r="E71" s="2090"/>
      <c r="F71" s="2090"/>
      <c r="G71" s="2090"/>
      <c r="H71" s="2090"/>
      <c r="I71" s="2092"/>
      <c r="J71" s="2092"/>
      <c r="K71" s="2091" t="str">
        <f>S67&amp;".1"</f>
        <v>.1</v>
      </c>
      <c r="L71" s="1386"/>
      <c r="M71" s="1801"/>
      <c r="N71" s="1801"/>
      <c r="O71" s="1801"/>
      <c r="P71" s="2205"/>
      <c r="Q71" s="2205"/>
      <c r="R71" s="2169">
        <v>1</v>
      </c>
      <c r="S71" s="2166" t="str">
        <f>$K71</f>
        <v>.1</v>
      </c>
      <c r="T71" s="2185"/>
      <c r="U71" s="280"/>
      <c r="V71" s="746"/>
      <c r="W71" s="1272"/>
      <c r="X71" s="746"/>
      <c r="Y71" s="1272"/>
      <c r="Z71" s="2425"/>
      <c r="AA71" s="1963" t="s">
        <v>60</v>
      </c>
      <c r="AB71" s="2425"/>
      <c r="AC71" s="1963" t="s">
        <v>60</v>
      </c>
      <c r="AD71" s="2026" t="s">
        <v>60</v>
      </c>
      <c r="AE71" s="2162"/>
      <c r="AF71" s="2273">
        <v>1</v>
      </c>
      <c r="AG71" s="2184"/>
      <c r="AH71" s="1963" t="s">
        <v>60</v>
      </c>
      <c r="AI71" s="2162"/>
      <c r="AJ71" s="2273">
        <v>1</v>
      </c>
      <c r="AK71" s="2183" t="s">
        <v>24</v>
      </c>
      <c r="AL71" s="1963" t="s">
        <v>60</v>
      </c>
      <c r="AM71" s="2011"/>
      <c r="AN71" s="2273">
        <v>1</v>
      </c>
      <c r="AO71" s="2188"/>
      <c r="AP71" s="2189" t="s">
        <v>60</v>
      </c>
      <c r="AQ71" s="678" t="s">
        <v>226</v>
      </c>
      <c r="AR71" s="2273" t="s">
        <v>88</v>
      </c>
      <c r="AS71" s="2359" t="s">
        <v>521</v>
      </c>
      <c r="AT71" s="746">
        <v>25.4376</v>
      </c>
      <c r="AU71" s="1272">
        <v>21.198</v>
      </c>
      <c r="AV71" s="746">
        <f>AW71*1.2</f>
        <v>24993.7008</v>
      </c>
      <c r="AW71" s="1272">
        <v>20828.084</v>
      </c>
      <c r="AX71" s="2425">
        <v>45292.49476851852</v>
      </c>
      <c r="AY71" s="1963" t="s">
        <v>60</v>
      </c>
      <c r="AZ71" s="2425">
        <v>45657.49618055556</v>
      </c>
      <c r="BA71" s="1963" t="s">
        <v>60</v>
      </c>
      <c r="BB71" s="1365"/>
      <c r="BC71" s="2119" t="s">
        <v>502</v>
      </c>
      <c r="BD71" s="1667"/>
      <c r="BE71" s="1649"/>
      <c r="BF71" s="1649" t="str">
        <f>IF(T71="","",T71)</f>
        <v/>
      </c>
      <c r="BG71" s="1649"/>
      <c r="BH71" s="1649"/>
    </row>
    <row customHeight="1" ht="14.25">
      <c r="A72" s="1380"/>
      <c r="B72" s="1380"/>
      <c r="C72" s="1380"/>
      <c r="D72" s="1380"/>
      <c r="E72" s="2090"/>
      <c r="F72" s="2090"/>
      <c r="G72" s="2090"/>
      <c r="H72" s="2090"/>
      <c r="I72" s="2092"/>
      <c r="J72" s="2092"/>
      <c r="K72" s="2091"/>
      <c r="L72" s="1386"/>
      <c r="M72" s="1801"/>
      <c r="N72" s="1801"/>
      <c r="O72" s="1801"/>
      <c r="P72" s="2205"/>
      <c r="Q72" s="2205"/>
      <c r="R72" s="2169"/>
      <c r="S72" s="2167"/>
      <c r="T72" s="2186"/>
      <c r="U72" s="280"/>
      <c r="V72" s="3280"/>
      <c r="W72" s="3281"/>
      <c r="X72" s="3282"/>
      <c r="Y72" s="3283"/>
      <c r="Z72" s="3284"/>
      <c r="AA72" s="3285"/>
      <c r="AB72" s="3286"/>
      <c r="AC72" s="3287"/>
      <c r="AD72" s="2027"/>
      <c r="AE72" s="2162"/>
      <c r="AF72" s="2273" t="s">
        <v>88</v>
      </c>
      <c r="AG72" s="2184"/>
      <c r="AH72" s="1963"/>
      <c r="AI72" s="2162"/>
      <c r="AJ72" s="2273"/>
      <c r="AK72" s="2183"/>
      <c r="AL72" s="1963"/>
      <c r="AM72" s="2019"/>
      <c r="AN72" s="2273"/>
      <c r="AO72" s="2188"/>
      <c r="AP72" s="2190"/>
      <c r="AQ72" s="3288"/>
      <c r="AR72" s="3289"/>
      <c r="AS72" s="3290" t="s">
        <v>503</v>
      </c>
      <c r="AT72" s="3291"/>
      <c r="AU72" s="3292"/>
      <c r="AV72" s="3293"/>
      <c r="AW72" s="3294"/>
      <c r="AX72" s="3295"/>
      <c r="AY72" s="3296"/>
      <c r="AZ72" s="3297"/>
      <c r="BA72" s="3298"/>
      <c r="BB72" s="3299"/>
      <c r="BC72" s="2120"/>
      <c r="BD72" s="1667"/>
      <c r="BE72" s="1649"/>
      <c r="BF72" s="1649"/>
      <c r="BG72" s="1649"/>
      <c r="BH72" s="1649"/>
    </row>
    <row customHeight="1" ht="14.25">
      <c r="A73" s="1380"/>
      <c r="B73" s="1380"/>
      <c r="C73" s="1380"/>
      <c r="D73" s="1380"/>
      <c r="E73" s="2090"/>
      <c r="F73" s="2090"/>
      <c r="G73" s="2090"/>
      <c r="H73" s="2090"/>
      <c r="I73" s="2092"/>
      <c r="J73" s="2092"/>
      <c r="K73" s="2091"/>
      <c r="L73" s="1386"/>
      <c r="M73" s="1801"/>
      <c r="N73" s="1801"/>
      <c r="O73" s="1801"/>
      <c r="P73" s="2205"/>
      <c r="Q73" s="2205"/>
      <c r="R73" s="2169"/>
      <c r="S73" s="2167"/>
      <c r="T73" s="2186"/>
      <c r="U73" s="280"/>
      <c r="V73" s="3300"/>
      <c r="W73" s="3301"/>
      <c r="X73" s="3302"/>
      <c r="Y73" s="3303"/>
      <c r="Z73" s="3304"/>
      <c r="AA73" s="3305"/>
      <c r="AB73" s="3306"/>
      <c r="AC73" s="3307"/>
      <c r="AD73" s="2027"/>
      <c r="AE73" s="2162"/>
      <c r="AF73" s="2273" t="s">
        <v>88</v>
      </c>
      <c r="AG73" s="2184"/>
      <c r="AH73" s="1963"/>
      <c r="AI73" s="2162"/>
      <c r="AJ73" s="2273"/>
      <c r="AK73" s="2183"/>
      <c r="AL73" s="1963"/>
      <c r="AM73" s="3308"/>
      <c r="AN73" s="3309"/>
      <c r="AO73" s="3310" t="s">
        <v>504</v>
      </c>
      <c r="AP73" s="3311"/>
      <c r="AQ73" s="3312"/>
      <c r="AR73" s="3313"/>
      <c r="AS73" s="3314"/>
      <c r="AT73" s="3315"/>
      <c r="AU73" s="3316"/>
      <c r="AV73" s="3317"/>
      <c r="AW73" s="3318"/>
      <c r="AX73" s="3319"/>
      <c r="AY73" s="3320"/>
      <c r="AZ73" s="3321"/>
      <c r="BA73" s="3322"/>
      <c r="BB73" s="3323"/>
      <c r="BC73" s="2120"/>
      <c r="BD73" s="1667"/>
      <c r="BE73" s="1649"/>
      <c r="BF73" s="1649"/>
      <c r="BG73" s="1649"/>
      <c r="BH73" s="1649"/>
    </row>
    <row customHeight="1" ht="14.25">
      <c r="A74" s="1380"/>
      <c r="B74" s="1380"/>
      <c r="C74" s="1380"/>
      <c r="D74" s="1380"/>
      <c r="E74" s="2090"/>
      <c r="F74" s="2090"/>
      <c r="G74" s="2090"/>
      <c r="H74" s="2090"/>
      <c r="I74" s="2092"/>
      <c r="J74" s="2092"/>
      <c r="K74" s="2091"/>
      <c r="L74" s="1386"/>
      <c r="M74" s="1801"/>
      <c r="N74" s="1801"/>
      <c r="O74" s="1801"/>
      <c r="P74" s="2205"/>
      <c r="Q74" s="2205"/>
      <c r="R74" s="2169"/>
      <c r="S74" s="2167"/>
      <c r="T74" s="2186"/>
      <c r="U74" s="280"/>
      <c r="V74" s="3324"/>
      <c r="W74" s="3325"/>
      <c r="X74" s="3326"/>
      <c r="Y74" s="3327"/>
      <c r="Z74" s="3328"/>
      <c r="AA74" s="3329"/>
      <c r="AB74" s="3330"/>
      <c r="AC74" s="3331"/>
      <c r="AD74" s="2027"/>
      <c r="AE74" s="2162"/>
      <c r="AF74" s="2273" t="s">
        <v>88</v>
      </c>
      <c r="AG74" s="2184"/>
      <c r="AH74" s="1963"/>
      <c r="AI74" s="3332"/>
      <c r="AJ74" s="3333"/>
      <c r="AK74" s="3334" t="s">
        <v>505</v>
      </c>
      <c r="AL74" s="3335"/>
      <c r="AM74" s="3336"/>
      <c r="AN74" s="3337"/>
      <c r="AO74" s="3338"/>
      <c r="AP74" s="3339"/>
      <c r="AQ74" s="3340"/>
      <c r="AR74" s="3341"/>
      <c r="AS74" s="3342"/>
      <c r="AT74" s="3343"/>
      <c r="AU74" s="3344"/>
      <c r="AV74" s="3345"/>
      <c r="AW74" s="3346"/>
      <c r="AX74" s="3347"/>
      <c r="AY74" s="3348"/>
      <c r="AZ74" s="3349"/>
      <c r="BA74" s="3350"/>
      <c r="BB74" s="3351"/>
      <c r="BC74" s="2120"/>
      <c r="BD74" s="1667"/>
      <c r="BE74" s="1649"/>
      <c r="BF74" s="1649"/>
      <c r="BG74" s="1649"/>
      <c r="BH74" s="1649"/>
    </row>
    <row customHeight="1" ht="14.25">
      <c r="A75" s="1380"/>
      <c r="B75" s="1380"/>
      <c r="C75" s="1380"/>
      <c r="D75" s="1380"/>
      <c r="E75" s="2090"/>
      <c r="F75" s="2090"/>
      <c r="G75" s="2090"/>
      <c r="H75" s="2090"/>
      <c r="I75" s="2092"/>
      <c r="J75" s="2092"/>
      <c r="K75" s="2091" t="str">
        <f>S69&amp;".1"</f>
        <v>1.1.1.1.1.1.1.1</v>
      </c>
      <c r="L75" s="1386"/>
      <c r="M75" s="1801"/>
      <c r="N75" s="1801"/>
      <c r="O75" s="1801"/>
      <c r="P75" s="2205"/>
      <c r="Q75" s="2205"/>
      <c r="R75" s="2169">
        <v>1</v>
      </c>
      <c r="S75" s="2166" t="str">
        <f>$K75</f>
        <v>1.1.1.1.1.1.1.1</v>
      </c>
      <c r="T75" s="2185"/>
      <c r="U75" s="280"/>
      <c r="V75" s="746"/>
      <c r="W75" s="1272"/>
      <c r="X75" s="746"/>
      <c r="Y75" s="1272"/>
      <c r="Z75" s="2425"/>
      <c r="AA75" s="1963" t="s">
        <v>60</v>
      </c>
      <c r="AB75" s="2425"/>
      <c r="AC75" s="1963" t="s">
        <v>60</v>
      </c>
      <c r="AD75" s="2026" t="s">
        <v>60</v>
      </c>
      <c r="AE75" s="678" t="s">
        <v>226</v>
      </c>
      <c r="AF75" s="2273" t="s">
        <v>109</v>
      </c>
      <c r="AG75" s="2184">
        <v>1</v>
      </c>
      <c r="AH75" s="1963" t="s">
        <v>60</v>
      </c>
      <c r="AI75" s="2162"/>
      <c r="AJ75" s="2273">
        <v>1</v>
      </c>
      <c r="AK75" s="2183" t="s">
        <v>524</v>
      </c>
      <c r="AL75" s="1963" t="s">
        <v>60</v>
      </c>
      <c r="AM75" s="2011"/>
      <c r="AN75" s="2273">
        <v>1</v>
      </c>
      <c r="AO75" s="2188">
        <v>1</v>
      </c>
      <c r="AP75" s="2189" t="s">
        <v>60</v>
      </c>
      <c r="AQ75" s="293"/>
      <c r="AR75" s="2273">
        <v>1</v>
      </c>
      <c r="AS75" s="2359" t="s">
        <v>518</v>
      </c>
      <c r="AT75" s="746">
        <v>25.4376</v>
      </c>
      <c r="AU75" s="1272">
        <v>21.198</v>
      </c>
      <c r="AV75" s="746">
        <f>AW75*1.2</f>
        <v>6806.7348</v>
      </c>
      <c r="AW75" s="1272">
        <v>5672.279</v>
      </c>
      <c r="AX75" s="2425">
        <v>45292.49482638889</v>
      </c>
      <c r="AY75" s="1963" t="s">
        <v>60</v>
      </c>
      <c r="AZ75" s="2425">
        <v>45657.49627314815</v>
      </c>
      <c r="BA75" s="1963" t="s">
        <v>60</v>
      </c>
      <c r="BB75" s="1365"/>
      <c r="BC75" s="2119" t="s">
        <v>502</v>
      </c>
      <c r="BD75" s="1667"/>
      <c r="BE75" s="1649"/>
      <c r="BF75" s="1649" t="str">
        <f>IF(T75="","",T75)</f>
        <v/>
      </c>
      <c r="BG75" s="1649"/>
      <c r="BH75" s="1649"/>
    </row>
    <row customHeight="1" ht="14.25">
      <c r="A76" s="1380"/>
      <c r="B76" s="1380"/>
      <c r="C76" s="1380"/>
      <c r="D76" s="1380"/>
      <c r="E76" s="2090"/>
      <c r="F76" s="2090"/>
      <c r="G76" s="2090"/>
      <c r="H76" s="2090"/>
      <c r="I76" s="2092"/>
      <c r="J76" s="2092"/>
      <c r="K76" s="2091" t="str">
        <f>S72&amp;".1"</f>
        <v>.1</v>
      </c>
      <c r="L76" s="1386"/>
      <c r="M76" s="1801"/>
      <c r="N76" s="1801"/>
      <c r="O76" s="1801"/>
      <c r="P76" s="2205"/>
      <c r="Q76" s="2205"/>
      <c r="R76" s="2169">
        <v>1</v>
      </c>
      <c r="S76" s="2166" t="str">
        <f>$K76</f>
        <v>.1</v>
      </c>
      <c r="T76" s="2185"/>
      <c r="U76" s="280"/>
      <c r="V76" s="746"/>
      <c r="W76" s="1272"/>
      <c r="X76" s="746"/>
      <c r="Y76" s="1272"/>
      <c r="Z76" s="2425"/>
      <c r="AA76" s="1963" t="s">
        <v>60</v>
      </c>
      <c r="AB76" s="2425"/>
      <c r="AC76" s="1963" t="s">
        <v>60</v>
      </c>
      <c r="AD76" s="2026" t="s">
        <v>60</v>
      </c>
      <c r="AE76" s="2162"/>
      <c r="AF76" s="2273">
        <v>1</v>
      </c>
      <c r="AG76" s="2184"/>
      <c r="AH76" s="1963" t="s">
        <v>60</v>
      </c>
      <c r="AI76" s="2162"/>
      <c r="AJ76" s="2273">
        <v>1</v>
      </c>
      <c r="AK76" s="2183" t="s">
        <v>24</v>
      </c>
      <c r="AL76" s="1963" t="s">
        <v>60</v>
      </c>
      <c r="AM76" s="2011"/>
      <c r="AN76" s="2273">
        <v>1</v>
      </c>
      <c r="AO76" s="2188"/>
      <c r="AP76" s="2189" t="s">
        <v>60</v>
      </c>
      <c r="AQ76" s="678" t="s">
        <v>226</v>
      </c>
      <c r="AR76" s="2273" t="s">
        <v>108</v>
      </c>
      <c r="AS76" s="2359" t="s">
        <v>519</v>
      </c>
      <c r="AT76" s="746">
        <v>25.4376</v>
      </c>
      <c r="AU76" s="1272">
        <v>21.198</v>
      </c>
      <c r="AV76" s="746">
        <f>AW76*1.2</f>
        <v>23937.054</v>
      </c>
      <c r="AW76" s="1272">
        <v>19947.545</v>
      </c>
      <c r="AX76" s="2425">
        <v>45292.49489583333</v>
      </c>
      <c r="AY76" s="1963" t="s">
        <v>60</v>
      </c>
      <c r="AZ76" s="2425">
        <v>45657.49636574074</v>
      </c>
      <c r="BA76" s="1963" t="s">
        <v>60</v>
      </c>
      <c r="BB76" s="1365"/>
      <c r="BC76" s="2119" t="s">
        <v>502</v>
      </c>
      <c r="BD76" s="1667"/>
      <c r="BE76" s="1649"/>
      <c r="BF76" s="1649" t="str">
        <f>IF(T76="","",T76)</f>
        <v/>
      </c>
      <c r="BG76" s="1649"/>
      <c r="BH76" s="1649"/>
    </row>
    <row customHeight="1" ht="14.25">
      <c r="A77" s="1380"/>
      <c r="B77" s="1380"/>
      <c r="C77" s="1380"/>
      <c r="D77" s="1380"/>
      <c r="E77" s="2090"/>
      <c r="F77" s="2090"/>
      <c r="G77" s="2090"/>
      <c r="H77" s="2090"/>
      <c r="I77" s="2092"/>
      <c r="J77" s="2092"/>
      <c r="K77" s="2091" t="str">
        <f>S73&amp;".1"</f>
        <v>.1</v>
      </c>
      <c r="L77" s="1386"/>
      <c r="M77" s="1801"/>
      <c r="N77" s="1801"/>
      <c r="O77" s="1801"/>
      <c r="P77" s="2205"/>
      <c r="Q77" s="2205"/>
      <c r="R77" s="2169">
        <v>1</v>
      </c>
      <c r="S77" s="2166" t="str">
        <f>$K77</f>
        <v>.1</v>
      </c>
      <c r="T77" s="2185"/>
      <c r="U77" s="280"/>
      <c r="V77" s="746"/>
      <c r="W77" s="1272"/>
      <c r="X77" s="746"/>
      <c r="Y77" s="1272"/>
      <c r="Z77" s="2425"/>
      <c r="AA77" s="1963" t="s">
        <v>60</v>
      </c>
      <c r="AB77" s="2425"/>
      <c r="AC77" s="1963" t="s">
        <v>60</v>
      </c>
      <c r="AD77" s="2026" t="s">
        <v>60</v>
      </c>
      <c r="AE77" s="2162"/>
      <c r="AF77" s="2273">
        <v>1</v>
      </c>
      <c r="AG77" s="2184"/>
      <c r="AH77" s="1963" t="s">
        <v>60</v>
      </c>
      <c r="AI77" s="2162"/>
      <c r="AJ77" s="2273">
        <v>1</v>
      </c>
      <c r="AK77" s="2183" t="s">
        <v>24</v>
      </c>
      <c r="AL77" s="1963" t="s">
        <v>60</v>
      </c>
      <c r="AM77" s="2011"/>
      <c r="AN77" s="2273">
        <v>1</v>
      </c>
      <c r="AO77" s="2188"/>
      <c r="AP77" s="2189" t="s">
        <v>60</v>
      </c>
      <c r="AQ77" s="678" t="s">
        <v>226</v>
      </c>
      <c r="AR77" s="2273" t="s">
        <v>88</v>
      </c>
      <c r="AS77" s="2359" t="s">
        <v>521</v>
      </c>
      <c r="AT77" s="746">
        <v>25.4376</v>
      </c>
      <c r="AU77" s="1272">
        <v>21.198</v>
      </c>
      <c r="AV77" s="746">
        <f>AW77*1.2</f>
        <v>32988.4356</v>
      </c>
      <c r="AW77" s="1272">
        <v>27490.363</v>
      </c>
      <c r="AX77" s="2425">
        <v>45292.4949537037</v>
      </c>
      <c r="AY77" s="1963" t="s">
        <v>60</v>
      </c>
      <c r="AZ77" s="2425">
        <v>45657.49644675926</v>
      </c>
      <c r="BA77" s="1963" t="s">
        <v>60</v>
      </c>
      <c r="BB77" s="1365"/>
      <c r="BC77" s="2119" t="s">
        <v>502</v>
      </c>
      <c r="BD77" s="1667"/>
      <c r="BE77" s="1649"/>
      <c r="BF77" s="1649" t="str">
        <f>IF(T77="","",T77)</f>
        <v/>
      </c>
      <c r="BG77" s="1649"/>
      <c r="BH77" s="1649"/>
    </row>
    <row customHeight="1" ht="14.25">
      <c r="A78" s="1380"/>
      <c r="B78" s="1380"/>
      <c r="C78" s="1380"/>
      <c r="D78" s="1380"/>
      <c r="E78" s="2090"/>
      <c r="F78" s="2090"/>
      <c r="G78" s="2090"/>
      <c r="H78" s="2090"/>
      <c r="I78" s="2092"/>
      <c r="J78" s="2092"/>
      <c r="K78" s="2091"/>
      <c r="L78" s="1386"/>
      <c r="M78" s="1801"/>
      <c r="N78" s="1801"/>
      <c r="O78" s="1801"/>
      <c r="P78" s="2205"/>
      <c r="Q78" s="2205"/>
      <c r="R78" s="2169"/>
      <c r="S78" s="2167"/>
      <c r="T78" s="2186"/>
      <c r="U78" s="280"/>
      <c r="V78" s="3352"/>
      <c r="W78" s="3353"/>
      <c r="X78" s="3354"/>
      <c r="Y78" s="3355"/>
      <c r="Z78" s="3356"/>
      <c r="AA78" s="3357"/>
      <c r="AB78" s="3358"/>
      <c r="AC78" s="3359"/>
      <c r="AD78" s="2027"/>
      <c r="AE78" s="2162"/>
      <c r="AF78" s="2273" t="s">
        <v>89</v>
      </c>
      <c r="AG78" s="2184"/>
      <c r="AH78" s="1963"/>
      <c r="AI78" s="2162"/>
      <c r="AJ78" s="2273"/>
      <c r="AK78" s="2183"/>
      <c r="AL78" s="1963"/>
      <c r="AM78" s="2019"/>
      <c r="AN78" s="2273"/>
      <c r="AO78" s="2188"/>
      <c r="AP78" s="2190"/>
      <c r="AQ78" s="3360"/>
      <c r="AR78" s="3361"/>
      <c r="AS78" s="3362" t="s">
        <v>503</v>
      </c>
      <c r="AT78" s="3363"/>
      <c r="AU78" s="3364"/>
      <c r="AV78" s="3365"/>
      <c r="AW78" s="3366"/>
      <c r="AX78" s="3367"/>
      <c r="AY78" s="3368"/>
      <c r="AZ78" s="3369"/>
      <c r="BA78" s="3370"/>
      <c r="BB78" s="3371"/>
      <c r="BC78" s="2120"/>
      <c r="BD78" s="1667"/>
      <c r="BE78" s="1649"/>
      <c r="BF78" s="1649"/>
      <c r="BG78" s="1649"/>
      <c r="BH78" s="1649"/>
    </row>
    <row customHeight="1" ht="14.25">
      <c r="A79" s="1380"/>
      <c r="B79" s="1380"/>
      <c r="C79" s="1380"/>
      <c r="D79" s="1380"/>
      <c r="E79" s="2090"/>
      <c r="F79" s="2090"/>
      <c r="G79" s="2090"/>
      <c r="H79" s="2090"/>
      <c r="I79" s="2092"/>
      <c r="J79" s="2092"/>
      <c r="K79" s="2091"/>
      <c r="L79" s="1386"/>
      <c r="M79" s="1801"/>
      <c r="N79" s="1801"/>
      <c r="O79" s="1801"/>
      <c r="P79" s="2205"/>
      <c r="Q79" s="2205"/>
      <c r="R79" s="2169"/>
      <c r="S79" s="2167"/>
      <c r="T79" s="2186"/>
      <c r="U79" s="280"/>
      <c r="V79" s="3372"/>
      <c r="W79" s="3373"/>
      <c r="X79" s="3374"/>
      <c r="Y79" s="3375"/>
      <c r="Z79" s="3376"/>
      <c r="AA79" s="3377"/>
      <c r="AB79" s="3378"/>
      <c r="AC79" s="3379"/>
      <c r="AD79" s="2027"/>
      <c r="AE79" s="2162"/>
      <c r="AF79" s="2273" t="s">
        <v>89</v>
      </c>
      <c r="AG79" s="2184"/>
      <c r="AH79" s="1963"/>
      <c r="AI79" s="2162"/>
      <c r="AJ79" s="2273"/>
      <c r="AK79" s="2183"/>
      <c r="AL79" s="1963"/>
      <c r="AM79" s="3380"/>
      <c r="AN79" s="3381"/>
      <c r="AO79" s="3382" t="s">
        <v>504</v>
      </c>
      <c r="AP79" s="3383"/>
      <c r="AQ79" s="3384"/>
      <c r="AR79" s="3385"/>
      <c r="AS79" s="3386"/>
      <c r="AT79" s="3387"/>
      <c r="AU79" s="3388"/>
      <c r="AV79" s="3389"/>
      <c r="AW79" s="3390"/>
      <c r="AX79" s="3391"/>
      <c r="AY79" s="3392"/>
      <c r="AZ79" s="3393"/>
      <c r="BA79" s="3394"/>
      <c r="BB79" s="3395"/>
      <c r="BC79" s="2120"/>
      <c r="BD79" s="1667"/>
      <c r="BE79" s="1649"/>
      <c r="BF79" s="1649"/>
      <c r="BG79" s="1649"/>
      <c r="BH79" s="1649"/>
    </row>
    <row customHeight="1" ht="14.25">
      <c r="A80" s="1380"/>
      <c r="B80" s="1380"/>
      <c r="C80" s="1380"/>
      <c r="D80" s="1380"/>
      <c r="E80" s="2090"/>
      <c r="F80" s="2090"/>
      <c r="G80" s="2090"/>
      <c r="H80" s="2090"/>
      <c r="I80" s="2092"/>
      <c r="J80" s="2092"/>
      <c r="K80" s="2091"/>
      <c r="L80" s="1386"/>
      <c r="M80" s="1801"/>
      <c r="N80" s="1801"/>
      <c r="O80" s="1801"/>
      <c r="P80" s="2205"/>
      <c r="Q80" s="2205"/>
      <c r="R80" s="2169"/>
      <c r="S80" s="2167"/>
      <c r="T80" s="2186"/>
      <c r="U80" s="280"/>
      <c r="V80" s="3396"/>
      <c r="W80" s="3397"/>
      <c r="X80" s="3398"/>
      <c r="Y80" s="3399"/>
      <c r="Z80" s="3400"/>
      <c r="AA80" s="3401"/>
      <c r="AB80" s="3402"/>
      <c r="AC80" s="3403"/>
      <c r="AD80" s="2027"/>
      <c r="AE80" s="2162"/>
      <c r="AF80" s="2273" t="s">
        <v>89</v>
      </c>
      <c r="AG80" s="2184"/>
      <c r="AH80" s="1963"/>
      <c r="AI80" s="3404"/>
      <c r="AJ80" s="3405"/>
      <c r="AK80" s="3406" t="s">
        <v>505</v>
      </c>
      <c r="AL80" s="3407"/>
      <c r="AM80" s="3408"/>
      <c r="AN80" s="3409"/>
      <c r="AO80" s="3410"/>
      <c r="AP80" s="3411"/>
      <c r="AQ80" s="3412"/>
      <c r="AR80" s="3413"/>
      <c r="AS80" s="3414"/>
      <c r="AT80" s="3415"/>
      <c r="AU80" s="3416"/>
      <c r="AV80" s="3417"/>
      <c r="AW80" s="3418"/>
      <c r="AX80" s="3419"/>
      <c r="AY80" s="3420"/>
      <c r="AZ80" s="3421"/>
      <c r="BA80" s="3422"/>
      <c r="BB80" s="3423"/>
      <c r="BC80" s="2120"/>
      <c r="BD80" s="1667"/>
      <c r="BE80" s="1649"/>
      <c r="BF80" s="1649"/>
      <c r="BG80" s="1649"/>
      <c r="BH80" s="1649"/>
    </row>
    <row customHeight="1" ht="14.25">
      <c r="A81" s="1380"/>
      <c r="B81" s="1380"/>
      <c r="C81" s="1380"/>
      <c r="D81" s="1380"/>
      <c r="E81" s="2090"/>
      <c r="F81" s="2090"/>
      <c r="G81" s="2090"/>
      <c r="H81" s="2090"/>
      <c r="I81" s="2092"/>
      <c r="J81" s="2092"/>
      <c r="K81" s="2091" t="str">
        <f>S75&amp;".1"</f>
        <v>1.1.1.1.1.1.1.1.1</v>
      </c>
      <c r="L81" s="1386"/>
      <c r="M81" s="1801"/>
      <c r="N81" s="1801"/>
      <c r="O81" s="1801"/>
      <c r="P81" s="2205"/>
      <c r="Q81" s="2205"/>
      <c r="R81" s="2169">
        <v>1</v>
      </c>
      <c r="S81" s="2166" t="str">
        <f>$K81</f>
        <v>1.1.1.1.1.1.1.1.1</v>
      </c>
      <c r="T81" s="2185"/>
      <c r="U81" s="280"/>
      <c r="V81" s="746"/>
      <c r="W81" s="1272"/>
      <c r="X81" s="746"/>
      <c r="Y81" s="1272"/>
      <c r="Z81" s="2425"/>
      <c r="AA81" s="1963" t="s">
        <v>60</v>
      </c>
      <c r="AB81" s="2425"/>
      <c r="AC81" s="1963" t="s">
        <v>60</v>
      </c>
      <c r="AD81" s="2026" t="s">
        <v>60</v>
      </c>
      <c r="AE81" s="678" t="s">
        <v>226</v>
      </c>
      <c r="AF81" s="2273" t="s">
        <v>90</v>
      </c>
      <c r="AG81" s="2184">
        <v>1</v>
      </c>
      <c r="AH81" s="1963" t="s">
        <v>60</v>
      </c>
      <c r="AI81" s="2162"/>
      <c r="AJ81" s="2273">
        <v>1</v>
      </c>
      <c r="AK81" s="2183" t="s">
        <v>525</v>
      </c>
      <c r="AL81" s="1963" t="s">
        <v>60</v>
      </c>
      <c r="AM81" s="2011"/>
      <c r="AN81" s="2273">
        <v>1</v>
      </c>
      <c r="AO81" s="2188">
        <v>1</v>
      </c>
      <c r="AP81" s="2189" t="s">
        <v>60</v>
      </c>
      <c r="AQ81" s="293"/>
      <c r="AR81" s="2273">
        <v>1</v>
      </c>
      <c r="AS81" s="2359" t="s">
        <v>518</v>
      </c>
      <c r="AT81" s="746">
        <v>25.4376</v>
      </c>
      <c r="AU81" s="1272">
        <v>21.198</v>
      </c>
      <c r="AV81" s="746">
        <f>AW81*1.2</f>
        <v>12344.8404</v>
      </c>
      <c r="AW81" s="1272">
        <v>10287.367</v>
      </c>
      <c r="AX81" s="2425">
        <v>45292.49502314815</v>
      </c>
      <c r="AY81" s="1963" t="s">
        <v>60</v>
      </c>
      <c r="AZ81" s="2425">
        <v>45657.49653935185</v>
      </c>
      <c r="BA81" s="1963" t="s">
        <v>60</v>
      </c>
      <c r="BB81" s="1365"/>
      <c r="BC81" s="2119" t="s">
        <v>502</v>
      </c>
      <c r="BD81" s="1667"/>
      <c r="BE81" s="1649"/>
      <c r="BF81" s="1649" t="str">
        <f>IF(T81="","",T81)</f>
        <v/>
      </c>
      <c r="BG81" s="1649"/>
      <c r="BH81" s="1649"/>
    </row>
    <row customHeight="1" ht="14.25">
      <c r="A82" s="1380"/>
      <c r="B82" s="1380"/>
      <c r="C82" s="1380"/>
      <c r="D82" s="1380"/>
      <c r="E82" s="2090"/>
      <c r="F82" s="2090"/>
      <c r="G82" s="2090"/>
      <c r="H82" s="2090"/>
      <c r="I82" s="2092"/>
      <c r="J82" s="2092"/>
      <c r="K82" s="2091" t="str">
        <f>S78&amp;".1"</f>
        <v>.1</v>
      </c>
      <c r="L82" s="1386"/>
      <c r="M82" s="1801"/>
      <c r="N82" s="1801"/>
      <c r="O82" s="1801"/>
      <c r="P82" s="2205"/>
      <c r="Q82" s="2205"/>
      <c r="R82" s="2169">
        <v>1</v>
      </c>
      <c r="S82" s="2166" t="str">
        <f>$K82</f>
        <v>.1</v>
      </c>
      <c r="T82" s="2185"/>
      <c r="U82" s="280"/>
      <c r="V82" s="746"/>
      <c r="W82" s="1272"/>
      <c r="X82" s="746"/>
      <c r="Y82" s="1272"/>
      <c r="Z82" s="2425"/>
      <c r="AA82" s="1963" t="s">
        <v>60</v>
      </c>
      <c r="AB82" s="2425"/>
      <c r="AC82" s="1963" t="s">
        <v>60</v>
      </c>
      <c r="AD82" s="2026" t="s">
        <v>60</v>
      </c>
      <c r="AE82" s="2162"/>
      <c r="AF82" s="2273">
        <v>1</v>
      </c>
      <c r="AG82" s="2184"/>
      <c r="AH82" s="1963" t="s">
        <v>60</v>
      </c>
      <c r="AI82" s="2162"/>
      <c r="AJ82" s="2273">
        <v>1</v>
      </c>
      <c r="AK82" s="2183" t="s">
        <v>24</v>
      </c>
      <c r="AL82" s="1963" t="s">
        <v>60</v>
      </c>
      <c r="AM82" s="2011"/>
      <c r="AN82" s="2273">
        <v>1</v>
      </c>
      <c r="AO82" s="2188"/>
      <c r="AP82" s="2189" t="s">
        <v>60</v>
      </c>
      <c r="AQ82" s="678" t="s">
        <v>226</v>
      </c>
      <c r="AR82" s="2273" t="s">
        <v>108</v>
      </c>
      <c r="AS82" s="2359" t="s">
        <v>519</v>
      </c>
      <c r="AT82" s="746">
        <v>25.4376</v>
      </c>
      <c r="AU82" s="1272">
        <v>21.198</v>
      </c>
      <c r="AV82" s="746">
        <f>AW82*1.2</f>
        <v>31557.1536</v>
      </c>
      <c r="AW82" s="1272">
        <v>26297.628</v>
      </c>
      <c r="AX82" s="2425">
        <v>45292.49508101852</v>
      </c>
      <c r="AY82" s="1963" t="s">
        <v>60</v>
      </c>
      <c r="AZ82" s="2425">
        <v>45657.49662037037</v>
      </c>
      <c r="BA82" s="1963" t="s">
        <v>60</v>
      </c>
      <c r="BB82" s="1365"/>
      <c r="BC82" s="2119" t="s">
        <v>502</v>
      </c>
      <c r="BD82" s="1667"/>
      <c r="BE82" s="1649"/>
      <c r="BF82" s="1649" t="str">
        <f>IF(T82="","",T82)</f>
        <v/>
      </c>
      <c r="BG82" s="1649"/>
      <c r="BH82" s="1649"/>
    </row>
    <row customHeight="1" ht="14.25">
      <c r="A83" s="1380"/>
      <c r="B83" s="1380"/>
      <c r="C83" s="1380"/>
      <c r="D83" s="1380"/>
      <c r="E83" s="2090"/>
      <c r="F83" s="2090"/>
      <c r="G83" s="2090"/>
      <c r="H83" s="2090"/>
      <c r="I83" s="2092"/>
      <c r="J83" s="2092"/>
      <c r="K83" s="2091" t="str">
        <f>S79&amp;".1"</f>
        <v>.1</v>
      </c>
      <c r="L83" s="1386"/>
      <c r="M83" s="1801"/>
      <c r="N83" s="1801"/>
      <c r="O83" s="1801"/>
      <c r="P83" s="2205"/>
      <c r="Q83" s="2205"/>
      <c r="R83" s="2169">
        <v>1</v>
      </c>
      <c r="S83" s="2166" t="str">
        <f>$K83</f>
        <v>.1</v>
      </c>
      <c r="T83" s="2185"/>
      <c r="U83" s="280"/>
      <c r="V83" s="746"/>
      <c r="W83" s="1272"/>
      <c r="X83" s="746"/>
      <c r="Y83" s="1272"/>
      <c r="Z83" s="2425"/>
      <c r="AA83" s="1963" t="s">
        <v>60</v>
      </c>
      <c r="AB83" s="2425"/>
      <c r="AC83" s="1963" t="s">
        <v>60</v>
      </c>
      <c r="AD83" s="2026" t="s">
        <v>60</v>
      </c>
      <c r="AE83" s="2162"/>
      <c r="AF83" s="2273">
        <v>1</v>
      </c>
      <c r="AG83" s="2184"/>
      <c r="AH83" s="1963" t="s">
        <v>60</v>
      </c>
      <c r="AI83" s="2162"/>
      <c r="AJ83" s="2273">
        <v>1</v>
      </c>
      <c r="AK83" s="2183" t="s">
        <v>24</v>
      </c>
      <c r="AL83" s="1963" t="s">
        <v>60</v>
      </c>
      <c r="AM83" s="2011"/>
      <c r="AN83" s="2273">
        <v>1</v>
      </c>
      <c r="AO83" s="2188"/>
      <c r="AP83" s="2189" t="s">
        <v>60</v>
      </c>
      <c r="AQ83" s="678" t="s">
        <v>226</v>
      </c>
      <c r="AR83" s="2273" t="s">
        <v>88</v>
      </c>
      <c r="AS83" s="2359" t="s">
        <v>521</v>
      </c>
      <c r="AT83" s="746">
        <v>25.4376</v>
      </c>
      <c r="AU83" s="1272">
        <v>21.198</v>
      </c>
      <c r="AV83" s="746">
        <f>AW83*1.2</f>
        <v>46339.7472</v>
      </c>
      <c r="AW83" s="1272">
        <v>38616.456</v>
      </c>
      <c r="AX83" s="2425">
        <v>45292.49512731482</v>
      </c>
      <c r="AY83" s="1963" t="s">
        <v>60</v>
      </c>
      <c r="AZ83" s="2425">
        <v>45657.496712962966</v>
      </c>
      <c r="BA83" s="1963" t="s">
        <v>60</v>
      </c>
      <c r="BB83" s="1365"/>
      <c r="BC83" s="2119" t="s">
        <v>502</v>
      </c>
      <c r="BD83" s="1667"/>
      <c r="BE83" s="1649"/>
      <c r="BF83" s="1649" t="str">
        <f>IF(T83="","",T83)</f>
        <v/>
      </c>
      <c r="BG83" s="1649"/>
      <c r="BH83" s="1649"/>
    </row>
    <row customHeight="1" ht="14.25">
      <c r="A84" s="1380"/>
      <c r="B84" s="1380"/>
      <c r="C84" s="1380"/>
      <c r="D84" s="1380"/>
      <c r="E84" s="2090"/>
      <c r="F84" s="2090"/>
      <c r="G84" s="2090"/>
      <c r="H84" s="2090"/>
      <c r="I84" s="2092"/>
      <c r="J84" s="2092"/>
      <c r="K84" s="2091"/>
      <c r="L84" s="1386"/>
      <c r="M84" s="1801"/>
      <c r="N84" s="1801"/>
      <c r="O84" s="1801"/>
      <c r="P84" s="2205"/>
      <c r="Q84" s="2205"/>
      <c r="R84" s="2169"/>
      <c r="S84" s="2167"/>
      <c r="T84" s="2186"/>
      <c r="U84" s="280"/>
      <c r="V84" s="3424"/>
      <c r="W84" s="3425"/>
      <c r="X84" s="3426"/>
      <c r="Y84" s="3427"/>
      <c r="Z84" s="3428"/>
      <c r="AA84" s="3429"/>
      <c r="AB84" s="3430"/>
      <c r="AC84" s="3431"/>
      <c r="AD84" s="2027"/>
      <c r="AE84" s="2162"/>
      <c r="AF84" s="2273" t="s">
        <v>109</v>
      </c>
      <c r="AG84" s="2184"/>
      <c r="AH84" s="1963"/>
      <c r="AI84" s="2162"/>
      <c r="AJ84" s="2273"/>
      <c r="AK84" s="2183"/>
      <c r="AL84" s="1963"/>
      <c r="AM84" s="2019"/>
      <c r="AN84" s="2273"/>
      <c r="AO84" s="2188"/>
      <c r="AP84" s="2190"/>
      <c r="AQ84" s="3432"/>
      <c r="AR84" s="3433"/>
      <c r="AS84" s="3434" t="s">
        <v>503</v>
      </c>
      <c r="AT84" s="3435"/>
      <c r="AU84" s="3436"/>
      <c r="AV84" s="3437"/>
      <c r="AW84" s="3438"/>
      <c r="AX84" s="3439"/>
      <c r="AY84" s="3440"/>
      <c r="AZ84" s="3441"/>
      <c r="BA84" s="3442"/>
      <c r="BB84" s="3443"/>
      <c r="BC84" s="2120"/>
      <c r="BD84" s="1667"/>
      <c r="BE84" s="1649"/>
      <c r="BF84" s="1649"/>
      <c r="BG84" s="1649"/>
      <c r="BH84" s="1649"/>
    </row>
    <row customHeight="1" ht="14.25">
      <c r="A85" s="1380"/>
      <c r="B85" s="1380"/>
      <c r="C85" s="1380"/>
      <c r="D85" s="1380"/>
      <c r="E85" s="2090"/>
      <c r="F85" s="2090"/>
      <c r="G85" s="2090"/>
      <c r="H85" s="2090"/>
      <c r="I85" s="2092"/>
      <c r="J85" s="2092"/>
      <c r="K85" s="2091"/>
      <c r="L85" s="1386"/>
      <c r="M85" s="1801"/>
      <c r="N85" s="1801"/>
      <c r="O85" s="1801"/>
      <c r="P85" s="2205"/>
      <c r="Q85" s="2205"/>
      <c r="R85" s="2169"/>
      <c r="S85" s="2167"/>
      <c r="T85" s="2186"/>
      <c r="U85" s="280"/>
      <c r="V85" s="3444"/>
      <c r="W85" s="3445"/>
      <c r="X85" s="3446"/>
      <c r="Y85" s="3447"/>
      <c r="Z85" s="3448"/>
      <c r="AA85" s="3449"/>
      <c r="AB85" s="3450"/>
      <c r="AC85" s="3451"/>
      <c r="AD85" s="2027"/>
      <c r="AE85" s="2162"/>
      <c r="AF85" s="2273" t="s">
        <v>109</v>
      </c>
      <c r="AG85" s="2184"/>
      <c r="AH85" s="1963"/>
      <c r="AI85" s="2162"/>
      <c r="AJ85" s="2273"/>
      <c r="AK85" s="2183"/>
      <c r="AL85" s="1963"/>
      <c r="AM85" s="3452"/>
      <c r="AN85" s="3453"/>
      <c r="AO85" s="3454" t="s">
        <v>504</v>
      </c>
      <c r="AP85" s="3455"/>
      <c r="AQ85" s="3456"/>
      <c r="AR85" s="3457"/>
      <c r="AS85" s="3458"/>
      <c r="AT85" s="3459"/>
      <c r="AU85" s="3460"/>
      <c r="AV85" s="3461"/>
      <c r="AW85" s="3462"/>
      <c r="AX85" s="3463"/>
      <c r="AY85" s="3464"/>
      <c r="AZ85" s="3465"/>
      <c r="BA85" s="3466"/>
      <c r="BB85" s="3467"/>
      <c r="BC85" s="2120"/>
      <c r="BD85" s="1667"/>
      <c r="BE85" s="1649"/>
      <c r="BF85" s="1649"/>
      <c r="BG85" s="1649"/>
      <c r="BH85" s="1649"/>
    </row>
    <row customHeight="1" ht="14.25">
      <c r="A86" s="1380"/>
      <c r="B86" s="1380"/>
      <c r="C86" s="1380"/>
      <c r="D86" s="1380"/>
      <c r="E86" s="2090"/>
      <c r="F86" s="2090"/>
      <c r="G86" s="2090"/>
      <c r="H86" s="2090"/>
      <c r="I86" s="2092"/>
      <c r="J86" s="2092"/>
      <c r="K86" s="2091"/>
      <c r="L86" s="1386"/>
      <c r="M86" s="1801"/>
      <c r="N86" s="1801"/>
      <c r="O86" s="1801"/>
      <c r="P86" s="2205"/>
      <c r="Q86" s="2205"/>
      <c r="R86" s="2169"/>
      <c r="S86" s="2167"/>
      <c r="T86" s="2186"/>
      <c r="U86" s="280"/>
      <c r="V86" s="3468"/>
      <c r="W86" s="3469"/>
      <c r="X86" s="3470"/>
      <c r="Y86" s="3471"/>
      <c r="Z86" s="3472"/>
      <c r="AA86" s="3473"/>
      <c r="AB86" s="3474"/>
      <c r="AC86" s="3475"/>
      <c r="AD86" s="2027"/>
      <c r="AE86" s="2162"/>
      <c r="AF86" s="2273" t="s">
        <v>109</v>
      </c>
      <c r="AG86" s="2184"/>
      <c r="AH86" s="1963"/>
      <c r="AI86" s="3476"/>
      <c r="AJ86" s="3477"/>
      <c r="AK86" s="3478" t="s">
        <v>505</v>
      </c>
      <c r="AL86" s="3479"/>
      <c r="AM86" s="3480"/>
      <c r="AN86" s="3481"/>
      <c r="AO86" s="3482"/>
      <c r="AP86" s="3483"/>
      <c r="AQ86" s="3484"/>
      <c r="AR86" s="3485"/>
      <c r="AS86" s="3486"/>
      <c r="AT86" s="3487"/>
      <c r="AU86" s="3488"/>
      <c r="AV86" s="3489"/>
      <c r="AW86" s="3490"/>
      <c r="AX86" s="3491"/>
      <c r="AY86" s="3492"/>
      <c r="AZ86" s="3493"/>
      <c r="BA86" s="3494"/>
      <c r="BB86" s="3495"/>
      <c r="BC86" s="2120"/>
      <c r="BD86" s="1667"/>
      <c r="BE86" s="1649"/>
      <c r="BF86" s="1649"/>
      <c r="BG86" s="1649"/>
      <c r="BH86" s="1649"/>
    </row>
    <row customHeight="1" ht="11.25">
      <c r="A87" s="1380" t="s">
        <v>246</v>
      </c>
      <c r="B87" s="1380" t="s">
        <v>247</v>
      </c>
      <c r="C87" s="1380" t="s">
        <v>248</v>
      </c>
      <c r="D87" s="1380" t="s">
        <v>516</v>
      </c>
      <c r="E87" s="2090"/>
      <c r="F87" s="2090"/>
      <c r="G87" s="2090"/>
      <c r="H87" s="2090"/>
      <c r="I87" s="2092"/>
      <c r="J87" s="2092"/>
      <c r="K87" s="2091"/>
      <c r="L87" s="1381"/>
      <c r="P87" s="2093"/>
      <c r="Q87" s="2093"/>
      <c r="R87" s="345"/>
      <c r="S87" s="2168"/>
      <c r="T87" s="2187"/>
      <c r="U87" s="280"/>
      <c r="V87" s="1410"/>
      <c r="W87" s="1411" t="str">
        <f>Z52&amp;"-"&amp;AB52</f>
        <v>-</v>
      </c>
      <c r="X87" s="1410"/>
      <c r="Y87" s="1411" t="str">
        <f>AB52&amp;"-"&amp;AD52</f>
        <v>-да</v>
      </c>
      <c r="Z87" s="1410"/>
      <c r="AA87" s="1410"/>
      <c r="AB87" s="1410"/>
      <c r="AC87" s="1410"/>
      <c r="AD87" s="1968"/>
      <c r="AE87" s="294"/>
      <c r="AF87" s="296"/>
      <c r="AG87" s="413" t="s">
        <v>506</v>
      </c>
      <c r="AH87" s="1410"/>
      <c r="AI87" s="1410"/>
      <c r="AJ87" s="1410"/>
      <c r="AK87" s="1410"/>
      <c r="AL87" s="1410"/>
      <c r="AM87" s="1410"/>
      <c r="AN87" s="1410"/>
      <c r="AO87" s="1410"/>
      <c r="AP87" s="1410"/>
      <c r="AQ87" s="1410"/>
      <c r="AR87" s="1410"/>
      <c r="AS87" s="1410"/>
      <c r="AT87" s="1410"/>
      <c r="AU87" s="1411" t="str">
        <f>AX52&amp;"-"&amp;AZ52</f>
        <v>45292-45657.495254629626</v>
      </c>
      <c r="AV87" s="1410"/>
      <c r="AW87" s="1411" t="str">
        <f>AZ52&amp;"-"&amp;BB52</f>
        <v>45657.495254629626-</v>
      </c>
      <c r="AX87" s="1410"/>
      <c r="AY87" s="1410"/>
      <c r="AZ87" s="1410"/>
      <c r="BA87" s="1410"/>
      <c r="BB87" s="1413" t="str">
        <f>BE52&amp;"-"&amp;BG52</f>
        <v>-</v>
      </c>
      <c r="BC87" s="2120"/>
      <c r="BE87" s="496"/>
      <c r="BF87" s="496" t="str">
        <f>IF(T87="","",T87)</f>
        <v/>
      </c>
      <c r="BG87" s="496"/>
      <c r="BH87" s="496"/>
    </row>
    <row customHeight="1" ht="11.25">
      <c r="A88" s="1380" t="s">
        <v>246</v>
      </c>
      <c r="B88" s="1380" t="s">
        <v>247</v>
      </c>
      <c r="C88" s="1380" t="s">
        <v>248</v>
      </c>
      <c r="D88" s="1380" t="s">
        <v>516</v>
      </c>
      <c r="E88" s="2090"/>
      <c r="F88" s="2090"/>
      <c r="G88" s="2090"/>
      <c r="H88" s="2090"/>
      <c r="I88" s="2092"/>
      <c r="J88" s="2091"/>
      <c r="K88" s="1380"/>
      <c r="L88" s="1381"/>
      <c r="P88" s="2093"/>
      <c r="Q88" s="2093"/>
      <c r="R88" s="344"/>
      <c r="S88" s="1295"/>
      <c r="T88" s="268" t="s">
        <v>469</v>
      </c>
      <c r="U88" s="359"/>
      <c r="V88" s="359"/>
      <c r="W88" s="359"/>
      <c r="X88" s="359"/>
      <c r="Y88" s="359"/>
      <c r="Z88" s="359"/>
      <c r="AA88" s="359"/>
      <c r="AB88" s="359"/>
      <c r="AC88" s="311"/>
      <c r="AD88" s="1522"/>
      <c r="AE88" s="359"/>
      <c r="AF88" s="359"/>
      <c r="AG88" s="359"/>
      <c r="AH88" s="359"/>
      <c r="AI88" s="359"/>
      <c r="AJ88" s="359"/>
      <c r="AK88" s="359"/>
      <c r="AL88" s="359"/>
      <c r="AM88" s="359"/>
      <c r="AN88" s="359"/>
      <c r="AO88" s="359"/>
      <c r="AP88" s="359"/>
      <c r="AQ88" s="359"/>
      <c r="AR88" s="359"/>
      <c r="AS88" s="359"/>
      <c r="AT88" s="359"/>
      <c r="AU88" s="359"/>
      <c r="AV88" s="359"/>
      <c r="AW88" s="359"/>
      <c r="AX88" s="359"/>
      <c r="AY88" s="359"/>
      <c r="AZ88" s="359"/>
      <c r="BA88" s="359"/>
      <c r="BB88" s="311"/>
      <c r="BC88" s="2121"/>
      <c r="BE88" s="496"/>
      <c r="BF88" s="496" t="str">
        <f>IF(T88="","",T88)</f>
        <v>Добавить строку</v>
      </c>
      <c r="BG88" s="496"/>
      <c r="BH88" s="496"/>
    </row>
    <row s="1667" customFormat="1" customHeight="1" ht="0">
      <c r="A89" s="1360" t="s">
        <v>246</v>
      </c>
      <c r="B89" s="1360" t="s">
        <v>247</v>
      </c>
      <c r="C89" s="1360" t="s">
        <v>248</v>
      </c>
      <c r="D89" s="1360" t="s">
        <v>516</v>
      </c>
      <c r="E89" s="2090"/>
      <c r="F89" s="2090"/>
      <c r="G89" s="2090"/>
      <c r="H89" s="2090"/>
      <c r="I89" s="2091"/>
      <c r="J89" s="1360"/>
      <c r="K89" s="1360"/>
      <c r="L89" s="1363"/>
      <c r="M89" s="506"/>
      <c r="N89" s="506"/>
      <c r="O89" s="506"/>
      <c r="P89" s="2093"/>
      <c r="Q89" s="1479"/>
      <c r="R89" s="344"/>
      <c r="S89" s="1403"/>
      <c r="T89" s="1404"/>
      <c r="U89" s="1405"/>
      <c r="V89" s="1405"/>
      <c r="W89" s="1405"/>
      <c r="X89" s="1405"/>
      <c r="Y89" s="1405"/>
      <c r="Z89" s="1405"/>
      <c r="AA89" s="1405"/>
      <c r="AB89" s="1405"/>
      <c r="AC89" s="1405"/>
      <c r="AD89" s="1405"/>
      <c r="AE89" s="1405"/>
      <c r="AF89" s="1405"/>
      <c r="AG89" s="1405"/>
      <c r="AH89" s="1405"/>
      <c r="AI89" s="1405"/>
      <c r="AJ89" s="1405"/>
      <c r="AK89" s="1405"/>
      <c r="AL89" s="1405"/>
      <c r="AM89" s="1405"/>
      <c r="AN89" s="1405"/>
      <c r="AO89" s="1405"/>
      <c r="AP89" s="1405"/>
      <c r="AQ89" s="1405"/>
      <c r="AR89" s="1405"/>
      <c r="AS89" s="1405"/>
      <c r="AT89" s="1405"/>
      <c r="AU89" s="1405"/>
      <c r="AV89" s="1405"/>
      <c r="AW89" s="1405"/>
      <c r="AX89" s="1405"/>
      <c r="AY89" s="1405"/>
      <c r="AZ89" s="1405"/>
      <c r="BA89" s="1405"/>
      <c r="BB89" s="1405"/>
      <c r="BC89" s="1406"/>
      <c r="BE89" s="496"/>
      <c r="BF89" s="496" t="str">
        <f>IF(T89="","",T89)</f>
        <v/>
      </c>
      <c r="BG89" s="496"/>
      <c r="BH89" s="496"/>
    </row>
    <row s="1667" customFormat="1" customHeight="1" ht="0">
      <c r="A90" s="1360" t="s">
        <v>246</v>
      </c>
      <c r="B90" s="1360" t="s">
        <v>247</v>
      </c>
      <c r="C90" s="1360" t="s">
        <v>248</v>
      </c>
      <c r="D90" s="1360" t="s">
        <v>516</v>
      </c>
      <c r="E90" s="2090"/>
      <c r="F90" s="2090"/>
      <c r="G90" s="2090"/>
      <c r="H90" s="2089"/>
      <c r="I90" s="1360"/>
      <c r="J90" s="1360"/>
      <c r="K90" s="1360"/>
      <c r="L90" s="1363"/>
      <c r="M90" s="1332"/>
      <c r="N90" s="1332"/>
      <c r="O90" s="514"/>
      <c r="P90" s="376"/>
      <c r="Q90" s="1361"/>
      <c r="R90" s="1418"/>
      <c r="S90" s="1403"/>
      <c r="T90" s="1404"/>
      <c r="U90" s="1405"/>
      <c r="V90" s="1405"/>
      <c r="W90" s="1405"/>
      <c r="X90" s="1405"/>
      <c r="Y90" s="1405"/>
      <c r="Z90" s="1405"/>
      <c r="AA90" s="1405"/>
      <c r="AB90" s="1405"/>
      <c r="AC90" s="1405"/>
      <c r="AD90" s="1405"/>
      <c r="AE90" s="1405"/>
      <c r="AF90" s="1405"/>
      <c r="AG90" s="1405"/>
      <c r="AH90" s="1405"/>
      <c r="AI90" s="1405"/>
      <c r="AJ90" s="1405"/>
      <c r="AK90" s="1405"/>
      <c r="AL90" s="1405"/>
      <c r="AM90" s="1405"/>
      <c r="AN90" s="1405"/>
      <c r="AO90" s="1405"/>
      <c r="AP90" s="1405"/>
      <c r="AQ90" s="1405"/>
      <c r="AR90" s="1405"/>
      <c r="AS90" s="1405"/>
      <c r="AT90" s="1405"/>
      <c r="AU90" s="1405"/>
      <c r="AV90" s="1405"/>
      <c r="AW90" s="1405"/>
      <c r="AX90" s="1405"/>
      <c r="AY90" s="1405"/>
      <c r="AZ90" s="1405"/>
      <c r="BA90" s="1405"/>
      <c r="BB90" s="1405"/>
      <c r="BC90" s="1406"/>
      <c r="BE90" s="496"/>
      <c r="BF90" s="496" t="str">
        <f>IF(T90="","",T90)</f>
        <v/>
      </c>
      <c r="BG90" s="496"/>
      <c r="BH90" s="496"/>
    </row>
    <row s="1667" customFormat="1" customHeight="1" ht="0">
      <c r="A91" s="1360" t="s">
        <v>246</v>
      </c>
      <c r="B91" s="1360" t="s">
        <v>247</v>
      </c>
      <c r="C91" s="1360" t="s">
        <v>248</v>
      </c>
      <c r="D91" s="1331"/>
      <c r="E91" s="2090"/>
      <c r="F91" s="2090"/>
      <c r="G91" s="2089"/>
      <c r="H91" s="1331"/>
      <c r="I91" s="1331"/>
      <c r="J91" s="1331"/>
      <c r="K91" s="1331"/>
      <c r="L91" s="1481"/>
      <c r="M91" s="1332"/>
      <c r="N91" s="1332"/>
      <c r="P91" s="1333"/>
      <c r="Q91" s="1334"/>
      <c r="R91" s="1333"/>
      <c r="S91" s="1339"/>
      <c r="T91" s="1342"/>
      <c r="U91" s="1341"/>
      <c r="V91" s="1341"/>
      <c r="W91" s="1341"/>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341"/>
      <c r="AS91" s="1341"/>
      <c r="AT91" s="1341"/>
      <c r="AU91" s="1341"/>
      <c r="AV91" s="1341"/>
      <c r="AW91" s="1341"/>
      <c r="AX91" s="1341"/>
      <c r="AY91" s="1341"/>
      <c r="AZ91" s="1341"/>
      <c r="BA91" s="1341"/>
      <c r="BB91" s="1341"/>
      <c r="BC91" s="1341"/>
      <c r="BE91" s="783"/>
      <c r="BF91" s="783" t="str">
        <f>IF(T91="","",T91)</f>
        <v/>
      </c>
      <c r="BG91" s="783"/>
      <c r="BH91" s="783"/>
    </row>
    <row s="2437" customFormat="1" customHeight="1" ht="42">
      <c r="A92" s="1380"/>
      <c r="B92" s="1380"/>
      <c r="C92" s="1380" t="s">
        <v>250</v>
      </c>
      <c r="D92" s="1380"/>
      <c r="E92" s="2090"/>
      <c r="F92" s="2090"/>
      <c r="G92" s="2089" t="s">
        <v>108</v>
      </c>
      <c r="H92" s="1380"/>
      <c r="I92" s="1380"/>
      <c r="J92" s="1380"/>
      <c r="K92" s="1380"/>
      <c r="L92" s="1386"/>
      <c r="M92" s="1382"/>
      <c r="N92" s="1382"/>
      <c r="O92" s="1382"/>
      <c r="P92" s="1429"/>
      <c r="Q92" s="1428"/>
      <c r="R92" s="341"/>
      <c r="S92" s="2107" t="str">
        <f>INDEX(PT_DIFFERENTIATION_NUM_CS,MATCH(C92,PT_DIFFERENTIATION_CS_ID,0))</f>
        <v>1.1.2</v>
      </c>
      <c r="T92" s="291" t="s">
        <v>483</v>
      </c>
      <c r="U92" s="280"/>
      <c r="V92" s="2084"/>
      <c r="W92" s="2084"/>
      <c r="X92" s="2084"/>
      <c r="Y92" s="2084"/>
      <c r="Z92" s="2084"/>
      <c r="AA92" s="2084"/>
      <c r="AB92" s="2084"/>
      <c r="AC92" s="2085"/>
      <c r="AD92" s="2083" t="str">
        <f>INDEX(PT_DIFFERENTIATION_CS,MATCH(C92,PT_DIFFERENTIATION_CS_ID,0))</f>
        <v>техническая вода</v>
      </c>
      <c r="AE92" s="2084"/>
      <c r="AF92" s="2084"/>
      <c r="AG92" s="2084"/>
      <c r="AH92" s="2084"/>
      <c r="AI92" s="2084"/>
      <c r="AJ92" s="2084"/>
      <c r="AK92" s="2084"/>
      <c r="AL92" s="2084"/>
      <c r="AM92" s="2084"/>
      <c r="AN92" s="2084"/>
      <c r="AO92" s="2084"/>
      <c r="AP92" s="2084"/>
      <c r="AQ92" s="2084"/>
      <c r="AR92" s="2084"/>
      <c r="AS92" s="2084"/>
      <c r="AT92" s="2084"/>
      <c r="AU92" s="2084"/>
      <c r="AV92" s="2084"/>
      <c r="AW92" s="2084"/>
      <c r="AX92" s="2084"/>
      <c r="AY92" s="2084"/>
      <c r="AZ92" s="2084"/>
      <c r="BA92" s="2084"/>
      <c r="BB92" s="2085"/>
      <c r="BC92" s="1273" t="s">
        <v>484</v>
      </c>
      <c r="BD92" s="1667"/>
      <c r="BE92" s="1649"/>
      <c r="BF92" s="1649" t="str">
        <f>IF(T92="","",T92)</f>
        <v>Наименование централизованной системы холодного водоснабжения</v>
      </c>
      <c r="BG92" s="1649"/>
      <c r="BH92" s="1649"/>
    </row>
    <row s="618" customFormat="1" customHeight="1" ht="14.25">
      <c r="A93" s="1360"/>
      <c r="B93" s="1360"/>
      <c r="C93" s="1360"/>
      <c r="D93" s="1360"/>
      <c r="E93" s="2090"/>
      <c r="F93" s="2090"/>
      <c r="G93" s="2090">
        <v>1</v>
      </c>
      <c r="H93" s="2089">
        <v>1</v>
      </c>
      <c r="I93" s="1360"/>
      <c r="J93" s="1360"/>
      <c r="K93" s="1360"/>
      <c r="L93" s="1568"/>
      <c r="M93" s="1332"/>
      <c r="N93" s="1332"/>
      <c r="O93" s="1332"/>
      <c r="P93" s="1514"/>
      <c r="Q93" s="1515"/>
      <c r="R93" s="345"/>
      <c r="S93" s="1037"/>
      <c r="T93" s="1516"/>
      <c r="U93" s="1401"/>
      <c r="V93" s="2130"/>
      <c r="W93" s="2130"/>
      <c r="X93" s="2130"/>
      <c r="Y93" s="2130"/>
      <c r="Z93" s="2130"/>
      <c r="AA93" s="2130"/>
      <c r="AB93" s="2130"/>
      <c r="AC93" s="2131"/>
      <c r="AD93" s="2129"/>
      <c r="AE93" s="2130"/>
      <c r="AF93" s="2130"/>
      <c r="AG93" s="2130"/>
      <c r="AH93" s="2130"/>
      <c r="AI93" s="2130"/>
      <c r="AJ93" s="2130"/>
      <c r="AK93" s="2130"/>
      <c r="AL93" s="2130"/>
      <c r="AM93" s="2130"/>
      <c r="AN93" s="2130"/>
      <c r="AO93" s="2130"/>
      <c r="AP93" s="2130"/>
      <c r="AQ93" s="2130"/>
      <c r="AR93" s="2130"/>
      <c r="AS93" s="2130"/>
      <c r="AT93" s="2130"/>
      <c r="AU93" s="2130"/>
      <c r="AV93" s="2130"/>
      <c r="AW93" s="2130"/>
      <c r="AX93" s="2130"/>
      <c r="AY93" s="2130"/>
      <c r="AZ93" s="2130"/>
      <c r="BA93" s="2130"/>
      <c r="BB93" s="2131"/>
      <c r="BC93" s="1402" t="s">
        <v>407</v>
      </c>
      <c r="BD93" s="1667"/>
      <c r="BE93" s="1649"/>
      <c r="BF93" s="1649" t="str">
        <f>IF(T93="","",T93)</f>
        <v/>
      </c>
      <c r="BG93" s="1649"/>
      <c r="BH93" s="1649"/>
    </row>
    <row s="618" customFormat="1" customHeight="1" ht="14.25">
      <c r="A94" s="1360"/>
      <c r="B94" s="1360"/>
      <c r="C94" s="1360"/>
      <c r="D94" s="1360"/>
      <c r="E94" s="2090"/>
      <c r="F94" s="2090"/>
      <c r="G94" s="2090">
        <v>1</v>
      </c>
      <c r="H94" s="2090"/>
      <c r="I94" s="2091" t="str">
        <f>S93&amp;".1"</f>
        <v>.1</v>
      </c>
      <c r="J94" s="1360"/>
      <c r="K94" s="1360"/>
      <c r="L94" s="1568" t="s">
        <v>408</v>
      </c>
      <c r="M94" s="506"/>
      <c r="N94" s="506"/>
      <c r="O94" s="506"/>
      <c r="P94" s="2205">
        <v>1</v>
      </c>
      <c r="Q94" s="2205"/>
      <c r="R94" s="344"/>
      <c r="S94" s="1037"/>
      <c r="T94" s="1400"/>
      <c r="U94" s="1401"/>
      <c r="V94" s="2130"/>
      <c r="W94" s="2130"/>
      <c r="X94" s="2130"/>
      <c r="Y94" s="2130"/>
      <c r="Z94" s="2130"/>
      <c r="AA94" s="2130"/>
      <c r="AB94" s="2130"/>
      <c r="AC94" s="2131"/>
      <c r="AD94" s="2129"/>
      <c r="AE94" s="2130"/>
      <c r="AF94" s="2130"/>
      <c r="AG94" s="2130"/>
      <c r="AH94" s="2130"/>
      <c r="AI94" s="2130"/>
      <c r="AJ94" s="2130"/>
      <c r="AK94" s="2130"/>
      <c r="AL94" s="2130"/>
      <c r="AM94" s="2130"/>
      <c r="AN94" s="2130"/>
      <c r="AO94" s="2130"/>
      <c r="AP94" s="2130"/>
      <c r="AQ94" s="2130"/>
      <c r="AR94" s="2130"/>
      <c r="AS94" s="2130"/>
      <c r="AT94" s="2130"/>
      <c r="AU94" s="2130"/>
      <c r="AV94" s="2130"/>
      <c r="AW94" s="2130"/>
      <c r="AX94" s="2130"/>
      <c r="AY94" s="2130"/>
      <c r="AZ94" s="2130"/>
      <c r="BA94" s="2130"/>
      <c r="BB94" s="2131"/>
      <c r="BC94" s="1402"/>
      <c r="BD94" s="1667"/>
      <c r="BE94" s="1649"/>
      <c r="BF94" s="1649" t="str">
        <f>IF(T94="","",T94)</f>
        <v/>
      </c>
      <c r="BG94" s="1649"/>
      <c r="BH94" s="1649"/>
    </row>
    <row s="618" customFormat="1" customHeight="1" ht="14.25">
      <c r="A95" s="1360"/>
      <c r="B95" s="1360"/>
      <c r="C95" s="1360"/>
      <c r="D95" s="1360"/>
      <c r="E95" s="2090"/>
      <c r="F95" s="2090"/>
      <c r="G95" s="2090">
        <v>1</v>
      </c>
      <c r="H95" s="2090"/>
      <c r="I95" s="2092"/>
      <c r="J95" s="2091" t="str">
        <f>S93&amp;".1"</f>
        <v>.1</v>
      </c>
      <c r="K95" s="1360"/>
      <c r="L95" s="1568"/>
      <c r="M95" s="506"/>
      <c r="N95" s="506"/>
      <c r="O95" s="506"/>
      <c r="P95" s="2205"/>
      <c r="Q95" s="2205">
        <v>1</v>
      </c>
      <c r="R95" s="345"/>
      <c r="S95" s="1037"/>
      <c r="T95" s="1416"/>
      <c r="U95" s="1401"/>
      <c r="V95" s="2130"/>
      <c r="W95" s="2130"/>
      <c r="X95" s="2130"/>
      <c r="Y95" s="2130"/>
      <c r="Z95" s="2130"/>
      <c r="AA95" s="2130"/>
      <c r="AB95" s="2130"/>
      <c r="AC95" s="2131"/>
      <c r="AD95" s="2129"/>
      <c r="AE95" s="2130"/>
      <c r="AF95" s="2130"/>
      <c r="AG95" s="2130"/>
      <c r="AH95" s="2130"/>
      <c r="AI95" s="2130"/>
      <c r="AJ95" s="2130"/>
      <c r="AK95" s="2130"/>
      <c r="AL95" s="2130"/>
      <c r="AM95" s="2130"/>
      <c r="AN95" s="2130"/>
      <c r="AO95" s="2130"/>
      <c r="AP95" s="2130"/>
      <c r="AQ95" s="2130"/>
      <c r="AR95" s="2130"/>
      <c r="AS95" s="2130"/>
      <c r="AT95" s="2130"/>
      <c r="AU95" s="2130"/>
      <c r="AV95" s="2130"/>
      <c r="AW95" s="2130"/>
      <c r="AX95" s="2130"/>
      <c r="AY95" s="2130"/>
      <c r="AZ95" s="2130"/>
      <c r="BA95" s="2130"/>
      <c r="BB95" s="2131"/>
      <c r="BC95" s="1402"/>
      <c r="BD95" s="1667"/>
      <c r="BE95" s="1649"/>
      <c r="BF95" s="1649" t="str">
        <f>IF(T95="","",T95)</f>
        <v/>
      </c>
      <c r="BG95" s="1649"/>
      <c r="BH95" s="1649"/>
    </row>
    <row s="2437" customFormat="1" customHeight="1" ht="11.25">
      <c r="A96" s="1380"/>
      <c r="B96" s="1380"/>
      <c r="C96" s="1380"/>
      <c r="D96" s="1380"/>
      <c r="E96" s="2090"/>
      <c r="F96" s="2090"/>
      <c r="G96" s="2090">
        <v>1</v>
      </c>
      <c r="H96" s="2090"/>
      <c r="I96" s="2092"/>
      <c r="J96" s="2092"/>
      <c r="K96" s="2091" t="str">
        <f>S92&amp;".1"</f>
        <v>1.1.2.1</v>
      </c>
      <c r="L96" s="1386"/>
      <c r="M96" s="1801"/>
      <c r="N96" s="1801"/>
      <c r="O96" s="1801"/>
      <c r="P96" s="2205"/>
      <c r="Q96" s="2205"/>
      <c r="R96" s="2169">
        <v>1</v>
      </c>
      <c r="S96" s="2166" t="str">
        <f>$K96</f>
        <v>1.1.2.1</v>
      </c>
      <c r="T96" s="2185"/>
      <c r="U96" s="280"/>
      <c r="V96" s="746"/>
      <c r="W96" s="1272"/>
      <c r="X96" s="746"/>
      <c r="Y96" s="1272"/>
      <c r="Z96" s="2425"/>
      <c r="AA96" s="1963" t="s">
        <v>60</v>
      </c>
      <c r="AB96" s="2425"/>
      <c r="AC96" s="1963" t="s">
        <v>60</v>
      </c>
      <c r="AD96" s="2026" t="s">
        <v>60</v>
      </c>
      <c r="AE96" s="2162"/>
      <c r="AF96" s="2273">
        <v>1</v>
      </c>
      <c r="AG96" s="2184">
        <v>1</v>
      </c>
      <c r="AH96" s="1963" t="s">
        <v>60</v>
      </c>
      <c r="AI96" s="2162"/>
      <c r="AJ96" s="2273">
        <v>1</v>
      </c>
      <c r="AK96" s="2183" t="s">
        <v>517</v>
      </c>
      <c r="AL96" s="1963" t="s">
        <v>60</v>
      </c>
      <c r="AM96" s="2011"/>
      <c r="AN96" s="2273">
        <v>1</v>
      </c>
      <c r="AO96" s="2188">
        <v>1</v>
      </c>
      <c r="AP96" s="2189" t="s">
        <v>60</v>
      </c>
      <c r="AQ96" s="293"/>
      <c r="AR96" s="2273">
        <v>1</v>
      </c>
      <c r="AS96" s="2359" t="s">
        <v>518</v>
      </c>
      <c r="AT96" s="746">
        <f>AU96*1.2</f>
        <v>16.476</v>
      </c>
      <c r="AU96" s="1272">
        <v>13.73</v>
      </c>
      <c r="AV96" s="746">
        <f>AW96*1.2</f>
        <v>2937.69</v>
      </c>
      <c r="AW96" s="1272">
        <v>2448.075</v>
      </c>
      <c r="AX96" s="2425">
        <v>45292.55158564815</v>
      </c>
      <c r="AY96" s="1963" t="s">
        <v>60</v>
      </c>
      <c r="AZ96" s="2425">
        <v>45657.55174768518</v>
      </c>
      <c r="BA96" s="1963" t="s">
        <v>60</v>
      </c>
      <c r="BB96" s="1365"/>
      <c r="BC96" s="2119" t="s">
        <v>502</v>
      </c>
      <c r="BD96" s="1667"/>
      <c r="BE96" s="1649"/>
      <c r="BF96" s="1649" t="str">
        <f>IF(T96="","",T96)</f>
        <v/>
      </c>
      <c r="BG96" s="1649"/>
      <c r="BH96" s="1649"/>
    </row>
    <row customHeight="1" ht="14.25">
      <c r="A97" s="1380"/>
      <c r="B97" s="1380"/>
      <c r="C97" s="1380"/>
      <c r="D97" s="1380"/>
      <c r="E97" s="2090"/>
      <c r="F97" s="2090"/>
      <c r="G97" s="2090"/>
      <c r="H97" s="2090"/>
      <c r="I97" s="2092"/>
      <c r="J97" s="2092"/>
      <c r="K97" s="2091" t="str">
        <f>S93&amp;".1"</f>
        <v>.1</v>
      </c>
      <c r="L97" s="1386"/>
      <c r="M97" s="1801"/>
      <c r="N97" s="1801"/>
      <c r="O97" s="1801"/>
      <c r="P97" s="2205"/>
      <c r="Q97" s="2205"/>
      <c r="R97" s="2169">
        <v>1</v>
      </c>
      <c r="S97" s="2166" t="str">
        <f>$K97</f>
        <v>.1</v>
      </c>
      <c r="T97" s="2185"/>
      <c r="U97" s="280"/>
      <c r="V97" s="746"/>
      <c r="W97" s="1272"/>
      <c r="X97" s="746"/>
      <c r="Y97" s="1272"/>
      <c r="Z97" s="2425"/>
      <c r="AA97" s="1963" t="s">
        <v>60</v>
      </c>
      <c r="AB97" s="2425"/>
      <c r="AC97" s="1963" t="s">
        <v>60</v>
      </c>
      <c r="AD97" s="2026" t="s">
        <v>60</v>
      </c>
      <c r="AE97" s="2162"/>
      <c r="AF97" s="2273">
        <v>1</v>
      </c>
      <c r="AG97" s="2184"/>
      <c r="AH97" s="1963" t="s">
        <v>60</v>
      </c>
      <c r="AI97" s="2162"/>
      <c r="AJ97" s="2273">
        <v>1</v>
      </c>
      <c r="AK97" s="2183" t="s">
        <v>24</v>
      </c>
      <c r="AL97" s="1963" t="s">
        <v>60</v>
      </c>
      <c r="AM97" s="2011"/>
      <c r="AN97" s="2273">
        <v>1</v>
      </c>
      <c r="AO97" s="2188"/>
      <c r="AP97" s="2189" t="s">
        <v>60</v>
      </c>
      <c r="AQ97" s="678" t="s">
        <v>226</v>
      </c>
      <c r="AR97" s="2273" t="s">
        <v>108</v>
      </c>
      <c r="AS97" s="2359" t="s">
        <v>519</v>
      </c>
      <c r="AT97" s="746">
        <f>AU97*1.2</f>
        <v>16.476</v>
      </c>
      <c r="AU97" s="1272">
        <v>13.73</v>
      </c>
      <c r="AV97" s="746">
        <f>AW97*1.2</f>
        <v>14980.728</v>
      </c>
      <c r="AW97" s="1272">
        <v>12483.94</v>
      </c>
      <c r="AX97" s="2425">
        <v>45292.55167824074</v>
      </c>
      <c r="AY97" s="1963" t="s">
        <v>60</v>
      </c>
      <c r="AZ97" s="2425">
        <v>45657.551840277774</v>
      </c>
      <c r="BA97" s="1963" t="s">
        <v>60</v>
      </c>
      <c r="BB97" s="1365"/>
      <c r="BC97" s="2119" t="s">
        <v>502</v>
      </c>
      <c r="BD97" s="1667"/>
      <c r="BE97" s="1649"/>
      <c r="BF97" s="1649" t="str">
        <f>IF(T97="","",T97)</f>
        <v/>
      </c>
      <c r="BG97" s="1649"/>
      <c r="BH97" s="1649"/>
    </row>
    <row s="2437" customFormat="1" customHeight="1" ht="11.25">
      <c r="A98" s="1380"/>
      <c r="B98" s="1380"/>
      <c r="C98" s="1380"/>
      <c r="D98" s="1380"/>
      <c r="E98" s="2090"/>
      <c r="F98" s="2090"/>
      <c r="G98" s="2090">
        <v>1</v>
      </c>
      <c r="H98" s="2090"/>
      <c r="I98" s="2092"/>
      <c r="J98" s="2092"/>
      <c r="K98" s="2091"/>
      <c r="L98" s="1386"/>
      <c r="M98" s="1801"/>
      <c r="N98" s="1801"/>
      <c r="O98" s="1801"/>
      <c r="P98" s="2205"/>
      <c r="Q98" s="2205"/>
      <c r="R98" s="2169"/>
      <c r="S98" s="2167"/>
      <c r="T98" s="2186"/>
      <c r="U98" s="280"/>
      <c r="V98" s="3496"/>
      <c r="W98" s="3497"/>
      <c r="X98" s="3498"/>
      <c r="Y98" s="3499"/>
      <c r="Z98" s="3500"/>
      <c r="AA98" s="3501"/>
      <c r="AB98" s="3502"/>
      <c r="AC98" s="3503"/>
      <c r="AD98" s="2027"/>
      <c r="AE98" s="2162"/>
      <c r="AF98" s="2273"/>
      <c r="AG98" s="2184"/>
      <c r="AH98" s="1963"/>
      <c r="AI98" s="2162"/>
      <c r="AJ98" s="2273"/>
      <c r="AK98" s="2183"/>
      <c r="AL98" s="1963"/>
      <c r="AM98" s="2019"/>
      <c r="AN98" s="2273"/>
      <c r="AO98" s="2188"/>
      <c r="AP98" s="2190"/>
      <c r="AQ98" s="3504"/>
      <c r="AR98" s="3505"/>
      <c r="AS98" s="3506" t="s">
        <v>503</v>
      </c>
      <c r="AT98" s="3507"/>
      <c r="AU98" s="3508"/>
      <c r="AV98" s="3509"/>
      <c r="AW98" s="3510"/>
      <c r="AX98" s="3511"/>
      <c r="AY98" s="3512"/>
      <c r="AZ98" s="3513"/>
      <c r="BA98" s="3514"/>
      <c r="BB98" s="3515"/>
      <c r="BC98" s="2120"/>
      <c r="BD98" s="1667"/>
      <c r="BE98" s="1649"/>
      <c r="BF98" s="1649"/>
      <c r="BG98" s="1649"/>
      <c r="BH98" s="1649"/>
    </row>
    <row s="2437" customFormat="1" customHeight="1" ht="11.25">
      <c r="A99" s="1380"/>
      <c r="B99" s="1380"/>
      <c r="C99" s="1380"/>
      <c r="D99" s="1380"/>
      <c r="E99" s="2090"/>
      <c r="F99" s="2090"/>
      <c r="G99" s="2090">
        <v>1</v>
      </c>
      <c r="H99" s="2090"/>
      <c r="I99" s="2092"/>
      <c r="J99" s="2092"/>
      <c r="K99" s="2091"/>
      <c r="L99" s="1386"/>
      <c r="M99" s="1801"/>
      <c r="N99" s="1801"/>
      <c r="O99" s="1801"/>
      <c r="P99" s="2205"/>
      <c r="Q99" s="2205"/>
      <c r="R99" s="2169"/>
      <c r="S99" s="2167"/>
      <c r="T99" s="2186"/>
      <c r="U99" s="280"/>
      <c r="V99" s="3516"/>
      <c r="W99" s="3517"/>
      <c r="X99" s="3518"/>
      <c r="Y99" s="3519"/>
      <c r="Z99" s="3520"/>
      <c r="AA99" s="3521"/>
      <c r="AB99" s="3522"/>
      <c r="AC99" s="3523"/>
      <c r="AD99" s="2027"/>
      <c r="AE99" s="2162"/>
      <c r="AF99" s="2273"/>
      <c r="AG99" s="2184"/>
      <c r="AH99" s="1963"/>
      <c r="AI99" s="2162"/>
      <c r="AJ99" s="2273"/>
      <c r="AK99" s="2183"/>
      <c r="AL99" s="1963"/>
      <c r="AM99" s="3524"/>
      <c r="AN99" s="3525"/>
      <c r="AO99" s="3526" t="s">
        <v>504</v>
      </c>
      <c r="AP99" s="3527"/>
      <c r="AQ99" s="3528"/>
      <c r="AR99" s="3529"/>
      <c r="AS99" s="3530"/>
      <c r="AT99" s="3531"/>
      <c r="AU99" s="3532"/>
      <c r="AV99" s="3533"/>
      <c r="AW99" s="3534"/>
      <c r="AX99" s="3535"/>
      <c r="AY99" s="3536"/>
      <c r="AZ99" s="3537"/>
      <c r="BA99" s="3538"/>
      <c r="BB99" s="3539"/>
      <c r="BC99" s="2120"/>
      <c r="BD99" s="1667"/>
      <c r="BE99" s="1649"/>
      <c r="BF99" s="1649"/>
      <c r="BG99" s="1649"/>
      <c r="BH99" s="1649"/>
    </row>
    <row customHeight="1" ht="14.25">
      <c r="A100" s="1380"/>
      <c r="B100" s="1380"/>
      <c r="C100" s="1380"/>
      <c r="D100" s="1380"/>
      <c r="E100" s="2090"/>
      <c r="F100" s="2090"/>
      <c r="G100" s="2090"/>
      <c r="H100" s="2090"/>
      <c r="I100" s="2092"/>
      <c r="J100" s="2092"/>
      <c r="K100" s="2091" t="str">
        <f>S95&amp;".1"</f>
        <v>.1</v>
      </c>
      <c r="L100" s="1386"/>
      <c r="M100" s="1801"/>
      <c r="N100" s="1801"/>
      <c r="O100" s="1801"/>
      <c r="P100" s="2205"/>
      <c r="Q100" s="2205"/>
      <c r="R100" s="2169">
        <v>1</v>
      </c>
      <c r="S100" s="2166" t="str">
        <f>$K100</f>
        <v>.1</v>
      </c>
      <c r="T100" s="2185"/>
      <c r="U100" s="280"/>
      <c r="V100" s="746"/>
      <c r="W100" s="1272"/>
      <c r="X100" s="746"/>
      <c r="Y100" s="1272"/>
      <c r="Z100" s="2425"/>
      <c r="AA100" s="1963" t="s">
        <v>60</v>
      </c>
      <c r="AB100" s="2425"/>
      <c r="AC100" s="1963" t="s">
        <v>60</v>
      </c>
      <c r="AD100" s="2026" t="s">
        <v>60</v>
      </c>
      <c r="AE100" s="2162"/>
      <c r="AF100" s="2273">
        <v>1</v>
      </c>
      <c r="AG100" s="2184"/>
      <c r="AH100" s="1963" t="s">
        <v>60</v>
      </c>
      <c r="AI100" s="678" t="s">
        <v>226</v>
      </c>
      <c r="AJ100" s="2273" t="s">
        <v>108</v>
      </c>
      <c r="AK100" s="2183" t="s">
        <v>520</v>
      </c>
      <c r="AL100" s="1963" t="s">
        <v>60</v>
      </c>
      <c r="AM100" s="2011"/>
      <c r="AN100" s="2273">
        <v>1</v>
      </c>
      <c r="AO100" s="2188">
        <v>1</v>
      </c>
      <c r="AP100" s="2189" t="s">
        <v>60</v>
      </c>
      <c r="AQ100" s="293"/>
      <c r="AR100" s="2273">
        <v>1</v>
      </c>
      <c r="AS100" s="2359" t="s">
        <v>518</v>
      </c>
      <c r="AT100" s="746">
        <v>16.476</v>
      </c>
      <c r="AU100" s="1272">
        <v>13.73</v>
      </c>
      <c r="AV100" s="746">
        <f>AW100*1.2</f>
        <v>3148.8336</v>
      </c>
      <c r="AW100" s="1272">
        <v>2624.028</v>
      </c>
      <c r="AX100" s="2425">
        <v>45292</v>
      </c>
      <c r="AY100" s="1963" t="s">
        <v>60</v>
      </c>
      <c r="AZ100" s="2425">
        <v>45657.55174768518</v>
      </c>
      <c r="BA100" s="1963" t="s">
        <v>60</v>
      </c>
      <c r="BB100" s="1365"/>
      <c r="BC100" s="2119" t="s">
        <v>502</v>
      </c>
      <c r="BD100" s="1667"/>
      <c r="BE100" s="1649"/>
      <c r="BF100" s="1649" t="str">
        <f>IF(T100="","",T100)</f>
        <v/>
      </c>
      <c r="BG100" s="1649"/>
      <c r="BH100" s="1649"/>
    </row>
    <row customHeight="1" ht="14.25">
      <c r="A101" s="1380"/>
      <c r="B101" s="1380"/>
      <c r="C101" s="1380"/>
      <c r="D101" s="1380"/>
      <c r="E101" s="2090"/>
      <c r="F101" s="2090"/>
      <c r="G101" s="2090"/>
      <c r="H101" s="2090"/>
      <c r="I101" s="2092"/>
      <c r="J101" s="2092"/>
      <c r="K101" s="2091" t="str">
        <f>S97&amp;".1"</f>
        <v>.1.1</v>
      </c>
      <c r="L101" s="1386"/>
      <c r="M101" s="1801"/>
      <c r="N101" s="1801"/>
      <c r="O101" s="1801"/>
      <c r="P101" s="2205"/>
      <c r="Q101" s="2205"/>
      <c r="R101" s="2169">
        <v>1</v>
      </c>
      <c r="S101" s="2166" t="str">
        <f>$K101</f>
        <v>.1.1</v>
      </c>
      <c r="T101" s="2185"/>
      <c r="U101" s="280"/>
      <c r="V101" s="746"/>
      <c r="W101" s="1272"/>
      <c r="X101" s="746"/>
      <c r="Y101" s="1272"/>
      <c r="Z101" s="2425"/>
      <c r="AA101" s="1963" t="s">
        <v>60</v>
      </c>
      <c r="AB101" s="2425"/>
      <c r="AC101" s="1963" t="s">
        <v>60</v>
      </c>
      <c r="AD101" s="2026" t="s">
        <v>60</v>
      </c>
      <c r="AE101" s="2162"/>
      <c r="AF101" s="2273">
        <v>1</v>
      </c>
      <c r="AG101" s="2184"/>
      <c r="AH101" s="1963" t="s">
        <v>60</v>
      </c>
      <c r="AI101" s="2162"/>
      <c r="AJ101" s="2273">
        <v>1</v>
      </c>
      <c r="AK101" s="2183" t="s">
        <v>24</v>
      </c>
      <c r="AL101" s="1963" t="s">
        <v>60</v>
      </c>
      <c r="AM101" s="2011"/>
      <c r="AN101" s="2273">
        <v>1</v>
      </c>
      <c r="AO101" s="2188"/>
      <c r="AP101" s="2189" t="s">
        <v>60</v>
      </c>
      <c r="AQ101" s="678" t="s">
        <v>226</v>
      </c>
      <c r="AR101" s="2273" t="s">
        <v>108</v>
      </c>
      <c r="AS101" s="2359" t="s">
        <v>519</v>
      </c>
      <c r="AT101" s="746">
        <v>16.476</v>
      </c>
      <c r="AU101" s="1272">
        <v>13.73</v>
      </c>
      <c r="AV101" s="746">
        <f>AW101*1.2</f>
        <v>15168.9156</v>
      </c>
      <c r="AW101" s="1272">
        <v>12640.763</v>
      </c>
      <c r="AX101" s="2425">
        <v>45292</v>
      </c>
      <c r="AY101" s="1963" t="s">
        <v>60</v>
      </c>
      <c r="AZ101" s="2425">
        <v>45657.551840277774</v>
      </c>
      <c r="BA101" s="1963" t="s">
        <v>60</v>
      </c>
      <c r="BB101" s="1365"/>
      <c r="BC101" s="2119" t="s">
        <v>502</v>
      </c>
      <c r="BD101" s="1667"/>
      <c r="BE101" s="1649"/>
      <c r="BF101" s="1649" t="str">
        <f>IF(T101="","",T101)</f>
        <v/>
      </c>
      <c r="BG101" s="1649"/>
      <c r="BH101" s="1649"/>
    </row>
    <row customHeight="1" ht="14.25">
      <c r="A102" s="1380"/>
      <c r="B102" s="1380"/>
      <c r="C102" s="1380"/>
      <c r="D102" s="1380"/>
      <c r="E102" s="2090"/>
      <c r="F102" s="2090"/>
      <c r="G102" s="2090"/>
      <c r="H102" s="2090"/>
      <c r="I102" s="2092"/>
      <c r="J102" s="2092"/>
      <c r="K102" s="2091"/>
      <c r="L102" s="1386"/>
      <c r="M102" s="1801"/>
      <c r="N102" s="1801"/>
      <c r="O102" s="1801"/>
      <c r="P102" s="2205"/>
      <c r="Q102" s="2205"/>
      <c r="R102" s="2169"/>
      <c r="S102" s="2167"/>
      <c r="T102" s="2186"/>
      <c r="U102" s="280"/>
      <c r="V102" s="3540"/>
      <c r="W102" s="3541"/>
      <c r="X102" s="3542"/>
      <c r="Y102" s="3543"/>
      <c r="Z102" s="3544"/>
      <c r="AA102" s="3545"/>
      <c r="AB102" s="3546"/>
      <c r="AC102" s="3547"/>
      <c r="AD102" s="2027"/>
      <c r="AE102" s="2162"/>
      <c r="AF102" s="2273"/>
      <c r="AG102" s="2184"/>
      <c r="AH102" s="1963"/>
      <c r="AI102" s="2162"/>
      <c r="AJ102" s="2273">
        <v>1</v>
      </c>
      <c r="AK102" s="2183"/>
      <c r="AL102" s="1963"/>
      <c r="AM102" s="2019"/>
      <c r="AN102" s="2273"/>
      <c r="AO102" s="2188"/>
      <c r="AP102" s="2190"/>
      <c r="AQ102" s="3548"/>
      <c r="AR102" s="3549"/>
      <c r="AS102" s="3550" t="s">
        <v>503</v>
      </c>
      <c r="AT102" s="3551"/>
      <c r="AU102" s="3552"/>
      <c r="AV102" s="3553"/>
      <c r="AW102" s="3554"/>
      <c r="AX102" s="3555"/>
      <c r="AY102" s="3556"/>
      <c r="AZ102" s="3557"/>
      <c r="BA102" s="3558"/>
      <c r="BB102" s="3559"/>
      <c r="BC102" s="2120"/>
      <c r="BD102" s="1667"/>
      <c r="BE102" s="1649"/>
      <c r="BF102" s="1649"/>
      <c r="BG102" s="1649"/>
      <c r="BH102" s="1649"/>
    </row>
    <row customHeight="1" ht="14.25">
      <c r="A103" s="1380"/>
      <c r="B103" s="1380"/>
      <c r="C103" s="1380"/>
      <c r="D103" s="1380"/>
      <c r="E103" s="2090"/>
      <c r="F103" s="2090"/>
      <c r="G103" s="2090"/>
      <c r="H103" s="2090"/>
      <c r="I103" s="2092"/>
      <c r="J103" s="2092"/>
      <c r="K103" s="2091"/>
      <c r="L103" s="1386"/>
      <c r="M103" s="1801"/>
      <c r="N103" s="1801"/>
      <c r="O103" s="1801"/>
      <c r="P103" s="2205"/>
      <c r="Q103" s="2205"/>
      <c r="R103" s="2169"/>
      <c r="S103" s="2167"/>
      <c r="T103" s="2186"/>
      <c r="U103" s="280"/>
      <c r="V103" s="3560"/>
      <c r="W103" s="3561"/>
      <c r="X103" s="3562"/>
      <c r="Y103" s="3563"/>
      <c r="Z103" s="3564"/>
      <c r="AA103" s="3565"/>
      <c r="AB103" s="3566"/>
      <c r="AC103" s="3567"/>
      <c r="AD103" s="2027"/>
      <c r="AE103" s="2162"/>
      <c r="AF103" s="2273"/>
      <c r="AG103" s="2184"/>
      <c r="AH103" s="1963"/>
      <c r="AI103" s="2162"/>
      <c r="AJ103" s="2273">
        <v>1</v>
      </c>
      <c r="AK103" s="2183"/>
      <c r="AL103" s="1963"/>
      <c r="AM103" s="3568"/>
      <c r="AN103" s="3569"/>
      <c r="AO103" s="3570" t="s">
        <v>504</v>
      </c>
      <c r="AP103" s="3571"/>
      <c r="AQ103" s="3572"/>
      <c r="AR103" s="3573"/>
      <c r="AS103" s="3574"/>
      <c r="AT103" s="3575"/>
      <c r="AU103" s="3576"/>
      <c r="AV103" s="3577"/>
      <c r="AW103" s="3578"/>
      <c r="AX103" s="3579"/>
      <c r="AY103" s="3580"/>
      <c r="AZ103" s="3581"/>
      <c r="BA103" s="3582"/>
      <c r="BB103" s="3583"/>
      <c r="BC103" s="2120"/>
      <c r="BD103" s="1667"/>
      <c r="BE103" s="1649"/>
      <c r="BF103" s="1649"/>
      <c r="BG103" s="1649"/>
      <c r="BH103" s="1649"/>
    </row>
    <row customHeight="1" ht="14.25">
      <c r="A104" s="1380"/>
      <c r="B104" s="1380"/>
      <c r="C104" s="1380"/>
      <c r="D104" s="1380"/>
      <c r="E104" s="2090"/>
      <c r="F104" s="2090"/>
      <c r="G104" s="2090"/>
      <c r="H104" s="2090"/>
      <c r="I104" s="2092"/>
      <c r="J104" s="2092"/>
      <c r="K104" s="2091" t="str">
        <f>S99&amp;".1"</f>
        <v>.1</v>
      </c>
      <c r="L104" s="1386"/>
      <c r="M104" s="1801"/>
      <c r="N104" s="1801"/>
      <c r="O104" s="1801"/>
      <c r="P104" s="2205"/>
      <c r="Q104" s="2205"/>
      <c r="R104" s="2169">
        <v>1</v>
      </c>
      <c r="S104" s="2166" t="str">
        <f>$K104</f>
        <v>.1</v>
      </c>
      <c r="T104" s="2185"/>
      <c r="U104" s="280"/>
      <c r="V104" s="746"/>
      <c r="W104" s="1272"/>
      <c r="X104" s="746"/>
      <c r="Y104" s="1272"/>
      <c r="Z104" s="2425"/>
      <c r="AA104" s="1963" t="s">
        <v>60</v>
      </c>
      <c r="AB104" s="2425"/>
      <c r="AC104" s="1963" t="s">
        <v>60</v>
      </c>
      <c r="AD104" s="2026" t="s">
        <v>60</v>
      </c>
      <c r="AE104" s="2162"/>
      <c r="AF104" s="2273">
        <v>1</v>
      </c>
      <c r="AG104" s="2184"/>
      <c r="AH104" s="1963" t="s">
        <v>60</v>
      </c>
      <c r="AI104" s="678" t="s">
        <v>226</v>
      </c>
      <c r="AJ104" s="2273" t="s">
        <v>88</v>
      </c>
      <c r="AK104" s="2183" t="s">
        <v>522</v>
      </c>
      <c r="AL104" s="1963" t="s">
        <v>60</v>
      </c>
      <c r="AM104" s="2011"/>
      <c r="AN104" s="2273">
        <v>1</v>
      </c>
      <c r="AO104" s="2188">
        <v>1</v>
      </c>
      <c r="AP104" s="2189" t="s">
        <v>60</v>
      </c>
      <c r="AQ104" s="293"/>
      <c r="AR104" s="2273">
        <v>1</v>
      </c>
      <c r="AS104" s="2359" t="s">
        <v>518</v>
      </c>
      <c r="AT104" s="746">
        <v>16.476</v>
      </c>
      <c r="AU104" s="1272">
        <v>13.73</v>
      </c>
      <c r="AV104" s="746">
        <f>AW104*1.2</f>
        <v>3746.5092</v>
      </c>
      <c r="AW104" s="1272">
        <v>3122.091</v>
      </c>
      <c r="AX104" s="2425">
        <v>45292</v>
      </c>
      <c r="AY104" s="1963" t="s">
        <v>60</v>
      </c>
      <c r="AZ104" s="2425">
        <v>45657</v>
      </c>
      <c r="BA104" s="1963" t="s">
        <v>60</v>
      </c>
      <c r="BB104" s="1365"/>
      <c r="BC104" s="2119" t="s">
        <v>502</v>
      </c>
      <c r="BD104" s="1667"/>
      <c r="BE104" s="1649"/>
      <c r="BF104" s="1649" t="str">
        <f>IF(T104="","",T104)</f>
        <v/>
      </c>
      <c r="BG104" s="1649"/>
      <c r="BH104" s="1649"/>
    </row>
    <row customHeight="1" ht="14.25">
      <c r="A105" s="1380"/>
      <c r="B105" s="1380"/>
      <c r="C105" s="1380"/>
      <c r="D105" s="1380"/>
      <c r="E105" s="2090"/>
      <c r="F105" s="2090"/>
      <c r="G105" s="2090"/>
      <c r="H105" s="2090"/>
      <c r="I105" s="2092"/>
      <c r="J105" s="2092"/>
      <c r="K105" s="2091" t="str">
        <f>S101&amp;".1"</f>
        <v>.1.1.1</v>
      </c>
      <c r="L105" s="1386"/>
      <c r="M105" s="1801"/>
      <c r="N105" s="1801"/>
      <c r="O105" s="1801"/>
      <c r="P105" s="2205"/>
      <c r="Q105" s="2205"/>
      <c r="R105" s="2169">
        <v>1</v>
      </c>
      <c r="S105" s="2166" t="str">
        <f>$K105</f>
        <v>.1.1.1</v>
      </c>
      <c r="T105" s="2185"/>
      <c r="U105" s="280"/>
      <c r="V105" s="746"/>
      <c r="W105" s="1272"/>
      <c r="X105" s="746"/>
      <c r="Y105" s="1272"/>
      <c r="Z105" s="2425"/>
      <c r="AA105" s="1963" t="s">
        <v>60</v>
      </c>
      <c r="AB105" s="2425"/>
      <c r="AC105" s="1963" t="s">
        <v>60</v>
      </c>
      <c r="AD105" s="2026" t="s">
        <v>60</v>
      </c>
      <c r="AE105" s="2162"/>
      <c r="AF105" s="2273">
        <v>1</v>
      </c>
      <c r="AG105" s="2184"/>
      <c r="AH105" s="1963" t="s">
        <v>60</v>
      </c>
      <c r="AI105" s="2162"/>
      <c r="AJ105" s="2273">
        <v>1</v>
      </c>
      <c r="AK105" s="2183" t="s">
        <v>24</v>
      </c>
      <c r="AL105" s="1963" t="s">
        <v>60</v>
      </c>
      <c r="AM105" s="2011"/>
      <c r="AN105" s="2273">
        <v>1</v>
      </c>
      <c r="AO105" s="2188"/>
      <c r="AP105" s="2189" t="s">
        <v>60</v>
      </c>
      <c r="AQ105" s="678" t="s">
        <v>226</v>
      </c>
      <c r="AR105" s="2273" t="s">
        <v>108</v>
      </c>
      <c r="AS105" s="2359" t="s">
        <v>519</v>
      </c>
      <c r="AT105" s="746">
        <v>16.476</v>
      </c>
      <c r="AU105" s="1272">
        <v>13.73</v>
      </c>
      <c r="AV105" s="746">
        <f>AW105*1.2</f>
        <v>17764.5864</v>
      </c>
      <c r="AW105" s="1272">
        <v>14803.822</v>
      </c>
      <c r="AX105" s="2425">
        <v>45292</v>
      </c>
      <c r="AY105" s="1963" t="s">
        <v>60</v>
      </c>
      <c r="AZ105" s="2425">
        <v>45657</v>
      </c>
      <c r="BA105" s="1963" t="s">
        <v>60</v>
      </c>
      <c r="BB105" s="1365"/>
      <c r="BC105" s="2119" t="s">
        <v>502</v>
      </c>
      <c r="BD105" s="1667"/>
      <c r="BE105" s="1649"/>
      <c r="BF105" s="1649" t="str">
        <f>IF(T105="","",T105)</f>
        <v/>
      </c>
      <c r="BG105" s="1649"/>
      <c r="BH105" s="1649"/>
    </row>
    <row customHeight="1" ht="14.25">
      <c r="A106" s="1380"/>
      <c r="B106" s="1380"/>
      <c r="C106" s="1380"/>
      <c r="D106" s="1380"/>
      <c r="E106" s="2090"/>
      <c r="F106" s="2090"/>
      <c r="G106" s="2090"/>
      <c r="H106" s="2090"/>
      <c r="I106" s="2092"/>
      <c r="J106" s="2092"/>
      <c r="K106" s="2091"/>
      <c r="L106" s="1386"/>
      <c r="M106" s="1801"/>
      <c r="N106" s="1801"/>
      <c r="O106" s="1801"/>
      <c r="P106" s="2205"/>
      <c r="Q106" s="2205"/>
      <c r="R106" s="2169"/>
      <c r="S106" s="2167"/>
      <c r="T106" s="2186"/>
      <c r="U106" s="280"/>
      <c r="V106" s="3584"/>
      <c r="W106" s="3585"/>
      <c r="X106" s="3586"/>
      <c r="Y106" s="3587"/>
      <c r="Z106" s="3588"/>
      <c r="AA106" s="3589"/>
      <c r="AB106" s="3590"/>
      <c r="AC106" s="3591"/>
      <c r="AD106" s="2027"/>
      <c r="AE106" s="2162"/>
      <c r="AF106" s="2273"/>
      <c r="AG106" s="2184"/>
      <c r="AH106" s="1963"/>
      <c r="AI106" s="2162"/>
      <c r="AJ106" s="2273" t="s">
        <v>108</v>
      </c>
      <c r="AK106" s="2183"/>
      <c r="AL106" s="1963"/>
      <c r="AM106" s="2019"/>
      <c r="AN106" s="2273"/>
      <c r="AO106" s="2188"/>
      <c r="AP106" s="2190"/>
      <c r="AQ106" s="3592"/>
      <c r="AR106" s="3593"/>
      <c r="AS106" s="3594" t="s">
        <v>503</v>
      </c>
      <c r="AT106" s="3595"/>
      <c r="AU106" s="3596"/>
      <c r="AV106" s="3597"/>
      <c r="AW106" s="3598"/>
      <c r="AX106" s="3599"/>
      <c r="AY106" s="3600"/>
      <c r="AZ106" s="3601"/>
      <c r="BA106" s="3602"/>
      <c r="BB106" s="3603"/>
      <c r="BC106" s="2120"/>
      <c r="BD106" s="1667"/>
      <c r="BE106" s="1649"/>
      <c r="BF106" s="1649"/>
      <c r="BG106" s="1649"/>
      <c r="BH106" s="1649"/>
    </row>
    <row customHeight="1" ht="14.25">
      <c r="A107" s="1380"/>
      <c r="B107" s="1380"/>
      <c r="C107" s="1380"/>
      <c r="D107" s="1380"/>
      <c r="E107" s="2090"/>
      <c r="F107" s="2090"/>
      <c r="G107" s="2090"/>
      <c r="H107" s="2090"/>
      <c r="I107" s="2092"/>
      <c r="J107" s="2092"/>
      <c r="K107" s="2091"/>
      <c r="L107" s="1386"/>
      <c r="M107" s="1801"/>
      <c r="N107" s="1801"/>
      <c r="O107" s="1801"/>
      <c r="P107" s="2205"/>
      <c r="Q107" s="2205"/>
      <c r="R107" s="2169"/>
      <c r="S107" s="2167"/>
      <c r="T107" s="2186"/>
      <c r="U107" s="280"/>
      <c r="V107" s="3604"/>
      <c r="W107" s="3605"/>
      <c r="X107" s="3606"/>
      <c r="Y107" s="3607"/>
      <c r="Z107" s="3608"/>
      <c r="AA107" s="3609"/>
      <c r="AB107" s="3610"/>
      <c r="AC107" s="3611"/>
      <c r="AD107" s="2027"/>
      <c r="AE107" s="2162"/>
      <c r="AF107" s="2273"/>
      <c r="AG107" s="2184"/>
      <c r="AH107" s="1963"/>
      <c r="AI107" s="2162"/>
      <c r="AJ107" s="2273" t="s">
        <v>108</v>
      </c>
      <c r="AK107" s="2183"/>
      <c r="AL107" s="1963"/>
      <c r="AM107" s="3612"/>
      <c r="AN107" s="3613"/>
      <c r="AO107" s="3614" t="s">
        <v>504</v>
      </c>
      <c r="AP107" s="3615"/>
      <c r="AQ107" s="3616"/>
      <c r="AR107" s="3617"/>
      <c r="AS107" s="3618"/>
      <c r="AT107" s="3619"/>
      <c r="AU107" s="3620"/>
      <c r="AV107" s="3621"/>
      <c r="AW107" s="3622"/>
      <c r="AX107" s="3623"/>
      <c r="AY107" s="3624"/>
      <c r="AZ107" s="3625"/>
      <c r="BA107" s="3626"/>
      <c r="BB107" s="3627"/>
      <c r="BC107" s="2120"/>
      <c r="BD107" s="1667"/>
      <c r="BE107" s="1649"/>
      <c r="BF107" s="1649"/>
      <c r="BG107" s="1649"/>
      <c r="BH107" s="1649"/>
    </row>
    <row customHeight="1" ht="14.25">
      <c r="A108" s="1380"/>
      <c r="B108" s="1380"/>
      <c r="C108" s="1380"/>
      <c r="D108" s="1380"/>
      <c r="E108" s="2090"/>
      <c r="F108" s="2090"/>
      <c r="G108" s="2090"/>
      <c r="H108" s="2090"/>
      <c r="I108" s="2092"/>
      <c r="J108" s="2092"/>
      <c r="K108" s="2091" t="str">
        <f>S103&amp;".1"</f>
        <v>.1</v>
      </c>
      <c r="L108" s="1386"/>
      <c r="M108" s="1801"/>
      <c r="N108" s="1801"/>
      <c r="O108" s="1801"/>
      <c r="P108" s="2205"/>
      <c r="Q108" s="2205"/>
      <c r="R108" s="2169">
        <v>1</v>
      </c>
      <c r="S108" s="2166" t="str">
        <f>$K108</f>
        <v>.1</v>
      </c>
      <c r="T108" s="2185"/>
      <c r="U108" s="280"/>
      <c r="V108" s="746"/>
      <c r="W108" s="1272"/>
      <c r="X108" s="746"/>
      <c r="Y108" s="1272"/>
      <c r="Z108" s="2425"/>
      <c r="AA108" s="1963" t="s">
        <v>60</v>
      </c>
      <c r="AB108" s="2425"/>
      <c r="AC108" s="1963" t="s">
        <v>60</v>
      </c>
      <c r="AD108" s="2026" t="s">
        <v>60</v>
      </c>
      <c r="AE108" s="2162"/>
      <c r="AF108" s="2273">
        <v>1</v>
      </c>
      <c r="AG108" s="2184"/>
      <c r="AH108" s="1963" t="s">
        <v>60</v>
      </c>
      <c r="AI108" s="678" t="s">
        <v>226</v>
      </c>
      <c r="AJ108" s="2273" t="s">
        <v>89</v>
      </c>
      <c r="AK108" s="2183" t="s">
        <v>523</v>
      </c>
      <c r="AL108" s="1963" t="s">
        <v>60</v>
      </c>
      <c r="AM108" s="2011"/>
      <c r="AN108" s="2273">
        <v>1</v>
      </c>
      <c r="AO108" s="2188">
        <v>1</v>
      </c>
      <c r="AP108" s="2189" t="s">
        <v>60</v>
      </c>
      <c r="AQ108" s="293"/>
      <c r="AR108" s="2273">
        <v>1</v>
      </c>
      <c r="AS108" s="2359" t="s">
        <v>518</v>
      </c>
      <c r="AT108" s="746">
        <v>16.476</v>
      </c>
      <c r="AU108" s="1272">
        <v>13.73</v>
      </c>
      <c r="AV108" s="746">
        <f>AW108*1.2</f>
        <v>4771.1304</v>
      </c>
      <c r="AW108" s="1272">
        <v>3975.942</v>
      </c>
      <c r="AX108" s="2425">
        <v>45292</v>
      </c>
      <c r="AY108" s="1963" t="s">
        <v>60</v>
      </c>
      <c r="AZ108" s="2425">
        <v>45657</v>
      </c>
      <c r="BA108" s="1963" t="s">
        <v>60</v>
      </c>
      <c r="BB108" s="1365"/>
      <c r="BC108" s="2119" t="s">
        <v>502</v>
      </c>
      <c r="BD108" s="1667"/>
      <c r="BE108" s="1649"/>
      <c r="BF108" s="1649" t="str">
        <f>IF(T108="","",T108)</f>
        <v/>
      </c>
      <c r="BG108" s="1649"/>
      <c r="BH108" s="1649"/>
    </row>
    <row customHeight="1" ht="14.25">
      <c r="A109" s="1380"/>
      <c r="B109" s="1380"/>
      <c r="C109" s="1380"/>
      <c r="D109" s="1380"/>
      <c r="E109" s="2090"/>
      <c r="F109" s="2090"/>
      <c r="G109" s="2090"/>
      <c r="H109" s="2090"/>
      <c r="I109" s="2092"/>
      <c r="J109" s="2092"/>
      <c r="K109" s="2091" t="str">
        <f>S105&amp;".1"</f>
        <v>.1.1.1.1</v>
      </c>
      <c r="L109" s="1386"/>
      <c r="M109" s="1801"/>
      <c r="N109" s="1801"/>
      <c r="O109" s="1801"/>
      <c r="P109" s="2205"/>
      <c r="Q109" s="2205"/>
      <c r="R109" s="2169">
        <v>1</v>
      </c>
      <c r="S109" s="2166" t="str">
        <f>$K109</f>
        <v>.1.1.1.1</v>
      </c>
      <c r="T109" s="2185"/>
      <c r="U109" s="280"/>
      <c r="V109" s="746"/>
      <c r="W109" s="1272"/>
      <c r="X109" s="746"/>
      <c r="Y109" s="1272"/>
      <c r="Z109" s="2425"/>
      <c r="AA109" s="1963" t="s">
        <v>60</v>
      </c>
      <c r="AB109" s="2425"/>
      <c r="AC109" s="1963" t="s">
        <v>60</v>
      </c>
      <c r="AD109" s="2026" t="s">
        <v>60</v>
      </c>
      <c r="AE109" s="2162"/>
      <c r="AF109" s="2273">
        <v>1</v>
      </c>
      <c r="AG109" s="2184"/>
      <c r="AH109" s="1963" t="s">
        <v>60</v>
      </c>
      <c r="AI109" s="2162"/>
      <c r="AJ109" s="2273">
        <v>1</v>
      </c>
      <c r="AK109" s="2183" t="s">
        <v>24</v>
      </c>
      <c r="AL109" s="1963" t="s">
        <v>60</v>
      </c>
      <c r="AM109" s="2011"/>
      <c r="AN109" s="2273">
        <v>1</v>
      </c>
      <c r="AO109" s="2188"/>
      <c r="AP109" s="2189" t="s">
        <v>60</v>
      </c>
      <c r="AQ109" s="678" t="s">
        <v>226</v>
      </c>
      <c r="AR109" s="2273" t="s">
        <v>108</v>
      </c>
      <c r="AS109" s="2359" t="s">
        <v>519</v>
      </c>
      <c r="AT109" s="746">
        <v>16.476</v>
      </c>
      <c r="AU109" s="1272">
        <v>13.73</v>
      </c>
      <c r="AV109" s="746">
        <f>AW109*1.2</f>
        <v>19745.2896</v>
      </c>
      <c r="AW109" s="1272">
        <v>16454.408</v>
      </c>
      <c r="AX109" s="2425">
        <v>45292</v>
      </c>
      <c r="AY109" s="1963" t="s">
        <v>60</v>
      </c>
      <c r="AZ109" s="2425">
        <v>45657</v>
      </c>
      <c r="BA109" s="1963" t="s">
        <v>60</v>
      </c>
      <c r="BB109" s="1365"/>
      <c r="BC109" s="2119" t="s">
        <v>502</v>
      </c>
      <c r="BD109" s="1667"/>
      <c r="BE109" s="1649"/>
      <c r="BF109" s="1649" t="str">
        <f>IF(T109="","",T109)</f>
        <v/>
      </c>
      <c r="BG109" s="1649"/>
      <c r="BH109" s="1649"/>
    </row>
    <row customHeight="1" ht="14.25">
      <c r="A110" s="1380"/>
      <c r="B110" s="1380"/>
      <c r="C110" s="1380"/>
      <c r="D110" s="1380"/>
      <c r="E110" s="2090"/>
      <c r="F110" s="2090"/>
      <c r="G110" s="2090"/>
      <c r="H110" s="2090"/>
      <c r="I110" s="2092"/>
      <c r="J110" s="2092"/>
      <c r="K110" s="2091"/>
      <c r="L110" s="1386"/>
      <c r="M110" s="1801"/>
      <c r="N110" s="1801"/>
      <c r="O110" s="1801"/>
      <c r="P110" s="2205"/>
      <c r="Q110" s="2205"/>
      <c r="R110" s="2169"/>
      <c r="S110" s="2167"/>
      <c r="T110" s="2186"/>
      <c r="U110" s="280"/>
      <c r="V110" s="3628"/>
      <c r="W110" s="3629"/>
      <c r="X110" s="3630"/>
      <c r="Y110" s="3631"/>
      <c r="Z110" s="3632"/>
      <c r="AA110" s="3633"/>
      <c r="AB110" s="3634"/>
      <c r="AC110" s="3635"/>
      <c r="AD110" s="2027"/>
      <c r="AE110" s="2162"/>
      <c r="AF110" s="2273"/>
      <c r="AG110" s="2184"/>
      <c r="AH110" s="1963"/>
      <c r="AI110" s="2162"/>
      <c r="AJ110" s="2273" t="s">
        <v>88</v>
      </c>
      <c r="AK110" s="2183"/>
      <c r="AL110" s="1963"/>
      <c r="AM110" s="2019"/>
      <c r="AN110" s="2273"/>
      <c r="AO110" s="2188"/>
      <c r="AP110" s="2190"/>
      <c r="AQ110" s="3636"/>
      <c r="AR110" s="3637"/>
      <c r="AS110" s="3638" t="s">
        <v>503</v>
      </c>
      <c r="AT110" s="3639"/>
      <c r="AU110" s="3640"/>
      <c r="AV110" s="3641"/>
      <c r="AW110" s="3642"/>
      <c r="AX110" s="3643"/>
      <c r="AY110" s="3644"/>
      <c r="AZ110" s="3645"/>
      <c r="BA110" s="3646"/>
      <c r="BB110" s="3647"/>
      <c r="BC110" s="2120"/>
      <c r="BD110" s="1667"/>
      <c r="BE110" s="1649"/>
      <c r="BF110" s="1649"/>
      <c r="BG110" s="1649"/>
      <c r="BH110" s="1649"/>
    </row>
    <row customHeight="1" ht="14.25">
      <c r="A111" s="1380"/>
      <c r="B111" s="1380"/>
      <c r="C111" s="1380"/>
      <c r="D111" s="1380"/>
      <c r="E111" s="2090"/>
      <c r="F111" s="2090"/>
      <c r="G111" s="2090"/>
      <c r="H111" s="2090"/>
      <c r="I111" s="2092"/>
      <c r="J111" s="2092"/>
      <c r="K111" s="2091"/>
      <c r="L111" s="1386"/>
      <c r="M111" s="1801"/>
      <c r="N111" s="1801"/>
      <c r="O111" s="1801"/>
      <c r="P111" s="2205"/>
      <c r="Q111" s="2205"/>
      <c r="R111" s="2169"/>
      <c r="S111" s="2167"/>
      <c r="T111" s="2186"/>
      <c r="U111" s="280"/>
      <c r="V111" s="3648"/>
      <c r="W111" s="3649"/>
      <c r="X111" s="3650"/>
      <c r="Y111" s="3651"/>
      <c r="Z111" s="3652"/>
      <c r="AA111" s="3653"/>
      <c r="AB111" s="3654"/>
      <c r="AC111" s="3655"/>
      <c r="AD111" s="2027"/>
      <c r="AE111" s="2162"/>
      <c r="AF111" s="2273"/>
      <c r="AG111" s="2184"/>
      <c r="AH111" s="1963"/>
      <c r="AI111" s="2162"/>
      <c r="AJ111" s="2273" t="s">
        <v>88</v>
      </c>
      <c r="AK111" s="2183"/>
      <c r="AL111" s="1963"/>
      <c r="AM111" s="3656"/>
      <c r="AN111" s="3657"/>
      <c r="AO111" s="3658" t="s">
        <v>504</v>
      </c>
      <c r="AP111" s="3659"/>
      <c r="AQ111" s="3660"/>
      <c r="AR111" s="3661"/>
      <c r="AS111" s="3662"/>
      <c r="AT111" s="3663"/>
      <c r="AU111" s="3664"/>
      <c r="AV111" s="3665"/>
      <c r="AW111" s="3666"/>
      <c r="AX111" s="3667"/>
      <c r="AY111" s="3668"/>
      <c r="AZ111" s="3669"/>
      <c r="BA111" s="3670"/>
      <c r="BB111" s="3671"/>
      <c r="BC111" s="2120"/>
      <c r="BD111" s="1667"/>
      <c r="BE111" s="1649"/>
      <c r="BF111" s="1649"/>
      <c r="BG111" s="1649"/>
      <c r="BH111" s="1649"/>
    </row>
    <row customHeight="1" ht="14.25">
      <c r="A112" s="1380"/>
      <c r="B112" s="1380"/>
      <c r="C112" s="1380"/>
      <c r="D112" s="1380"/>
      <c r="E112" s="2090"/>
      <c r="F112" s="2090"/>
      <c r="G112" s="2090"/>
      <c r="H112" s="2090"/>
      <c r="I112" s="2092"/>
      <c r="J112" s="2092"/>
      <c r="K112" s="2091" t="str">
        <f>S107&amp;".1"</f>
        <v>.1</v>
      </c>
      <c r="L112" s="1386"/>
      <c r="M112" s="1801"/>
      <c r="N112" s="1801"/>
      <c r="O112" s="1801"/>
      <c r="P112" s="2205"/>
      <c r="Q112" s="2205"/>
      <c r="R112" s="2169">
        <v>1</v>
      </c>
      <c r="S112" s="2166" t="str">
        <f>$K112</f>
        <v>.1</v>
      </c>
      <c r="T112" s="2185"/>
      <c r="U112" s="280"/>
      <c r="V112" s="746"/>
      <c r="W112" s="1272"/>
      <c r="X112" s="746"/>
      <c r="Y112" s="1272"/>
      <c r="Z112" s="2425"/>
      <c r="AA112" s="1963" t="s">
        <v>60</v>
      </c>
      <c r="AB112" s="2425"/>
      <c r="AC112" s="1963" t="s">
        <v>60</v>
      </c>
      <c r="AD112" s="2026" t="s">
        <v>60</v>
      </c>
      <c r="AE112" s="2162"/>
      <c r="AF112" s="2273">
        <v>1</v>
      </c>
      <c r="AG112" s="2184"/>
      <c r="AH112" s="1963" t="s">
        <v>60</v>
      </c>
      <c r="AI112" s="678" t="s">
        <v>226</v>
      </c>
      <c r="AJ112" s="2273" t="s">
        <v>109</v>
      </c>
      <c r="AK112" s="2183" t="s">
        <v>524</v>
      </c>
      <c r="AL112" s="1963" t="s">
        <v>60</v>
      </c>
      <c r="AM112" s="2011"/>
      <c r="AN112" s="2273">
        <v>1</v>
      </c>
      <c r="AO112" s="2188">
        <v>1</v>
      </c>
      <c r="AP112" s="2189" t="s">
        <v>60</v>
      </c>
      <c r="AQ112" s="293"/>
      <c r="AR112" s="2273">
        <v>1</v>
      </c>
      <c r="AS112" s="2359" t="s">
        <v>518</v>
      </c>
      <c r="AT112" s="746">
        <v>16.476</v>
      </c>
      <c r="AU112" s="1272">
        <v>13.73</v>
      </c>
      <c r="AV112" s="746">
        <f>AW112*1.2</f>
        <v>6566.9616</v>
      </c>
      <c r="AW112" s="1272">
        <v>5472.468</v>
      </c>
      <c r="AX112" s="2425">
        <v>45292</v>
      </c>
      <c r="AY112" s="1963" t="s">
        <v>60</v>
      </c>
      <c r="AZ112" s="2425">
        <v>45657</v>
      </c>
      <c r="BA112" s="1963" t="s">
        <v>60</v>
      </c>
      <c r="BB112" s="1365"/>
      <c r="BC112" s="2119" t="s">
        <v>502</v>
      </c>
      <c r="BD112" s="1667"/>
      <c r="BE112" s="1649"/>
      <c r="BF112" s="1649" t="str">
        <f>IF(T112="","",T112)</f>
        <v/>
      </c>
      <c r="BG112" s="1649"/>
      <c r="BH112" s="1649"/>
    </row>
    <row customHeight="1" ht="14.25">
      <c r="A113" s="1380"/>
      <c r="B113" s="1380"/>
      <c r="C113" s="1380"/>
      <c r="D113" s="1380"/>
      <c r="E113" s="2090"/>
      <c r="F113" s="2090"/>
      <c r="G113" s="2090"/>
      <c r="H113" s="2090"/>
      <c r="I113" s="2092"/>
      <c r="J113" s="2092"/>
      <c r="K113" s="2091" t="str">
        <f>S109&amp;".1"</f>
        <v>.1.1.1.1.1</v>
      </c>
      <c r="L113" s="1386"/>
      <c r="M113" s="1801"/>
      <c r="N113" s="1801"/>
      <c r="O113" s="1801"/>
      <c r="P113" s="2205"/>
      <c r="Q113" s="2205"/>
      <c r="R113" s="2169">
        <v>1</v>
      </c>
      <c r="S113" s="2166" t="str">
        <f>$K113</f>
        <v>.1.1.1.1.1</v>
      </c>
      <c r="T113" s="2185"/>
      <c r="U113" s="280"/>
      <c r="V113" s="746"/>
      <c r="W113" s="1272"/>
      <c r="X113" s="746"/>
      <c r="Y113" s="1272"/>
      <c r="Z113" s="2425"/>
      <c r="AA113" s="1963" t="s">
        <v>60</v>
      </c>
      <c r="AB113" s="2425"/>
      <c r="AC113" s="1963" t="s">
        <v>60</v>
      </c>
      <c r="AD113" s="2026" t="s">
        <v>60</v>
      </c>
      <c r="AE113" s="2162"/>
      <c r="AF113" s="2273">
        <v>1</v>
      </c>
      <c r="AG113" s="2184"/>
      <c r="AH113" s="1963" t="s">
        <v>60</v>
      </c>
      <c r="AI113" s="2162"/>
      <c r="AJ113" s="2273">
        <v>1</v>
      </c>
      <c r="AK113" s="2183" t="s">
        <v>24</v>
      </c>
      <c r="AL113" s="1963" t="s">
        <v>60</v>
      </c>
      <c r="AM113" s="2011"/>
      <c r="AN113" s="2273">
        <v>1</v>
      </c>
      <c r="AO113" s="2188"/>
      <c r="AP113" s="2189" t="s">
        <v>60</v>
      </c>
      <c r="AQ113" s="678" t="s">
        <v>226</v>
      </c>
      <c r="AR113" s="2273" t="s">
        <v>108</v>
      </c>
      <c r="AS113" s="2359" t="s">
        <v>519</v>
      </c>
      <c r="AT113" s="746">
        <v>16.476</v>
      </c>
      <c r="AU113" s="1272">
        <v>13.73</v>
      </c>
      <c r="AV113" s="746">
        <f>AW113*1.2</f>
        <v>23866.7244</v>
      </c>
      <c r="AW113" s="1272">
        <v>19888.937</v>
      </c>
      <c r="AX113" s="2425">
        <v>45292</v>
      </c>
      <c r="AY113" s="1963" t="s">
        <v>60</v>
      </c>
      <c r="AZ113" s="2425">
        <v>45657</v>
      </c>
      <c r="BA113" s="1963" t="s">
        <v>60</v>
      </c>
      <c r="BB113" s="1365"/>
      <c r="BC113" s="2119" t="s">
        <v>502</v>
      </c>
      <c r="BD113" s="1667"/>
      <c r="BE113" s="1649"/>
      <c r="BF113" s="1649" t="str">
        <f>IF(T113="","",T113)</f>
        <v/>
      </c>
      <c r="BG113" s="1649"/>
      <c r="BH113" s="1649"/>
    </row>
    <row customHeight="1" ht="14.25">
      <c r="A114" s="1380"/>
      <c r="B114" s="1380"/>
      <c r="C114" s="1380"/>
      <c r="D114" s="1380"/>
      <c r="E114" s="2090"/>
      <c r="F114" s="2090"/>
      <c r="G114" s="2090"/>
      <c r="H114" s="2090"/>
      <c r="I114" s="2092"/>
      <c r="J114" s="2092"/>
      <c r="K114" s="2091"/>
      <c r="L114" s="1386"/>
      <c r="M114" s="1801"/>
      <c r="N114" s="1801"/>
      <c r="O114" s="1801"/>
      <c r="P114" s="2205"/>
      <c r="Q114" s="2205"/>
      <c r="R114" s="2169"/>
      <c r="S114" s="2167"/>
      <c r="T114" s="2186"/>
      <c r="U114" s="280"/>
      <c r="V114" s="3672"/>
      <c r="W114" s="3673"/>
      <c r="X114" s="3674"/>
      <c r="Y114" s="3675"/>
      <c r="Z114" s="3676"/>
      <c r="AA114" s="3677"/>
      <c r="AB114" s="3678"/>
      <c r="AC114" s="3679"/>
      <c r="AD114" s="2027"/>
      <c r="AE114" s="2162"/>
      <c r="AF114" s="2273"/>
      <c r="AG114" s="2184"/>
      <c r="AH114" s="1963"/>
      <c r="AI114" s="2162"/>
      <c r="AJ114" s="2273" t="s">
        <v>89</v>
      </c>
      <c r="AK114" s="2183"/>
      <c r="AL114" s="1963"/>
      <c r="AM114" s="2019"/>
      <c r="AN114" s="2273"/>
      <c r="AO114" s="2188"/>
      <c r="AP114" s="2190"/>
      <c r="AQ114" s="3680"/>
      <c r="AR114" s="3681"/>
      <c r="AS114" s="3682" t="s">
        <v>503</v>
      </c>
      <c r="AT114" s="3683"/>
      <c r="AU114" s="3684"/>
      <c r="AV114" s="3685"/>
      <c r="AW114" s="3686"/>
      <c r="AX114" s="3687"/>
      <c r="AY114" s="3688"/>
      <c r="AZ114" s="3689"/>
      <c r="BA114" s="3690"/>
      <c r="BB114" s="3691"/>
      <c r="BC114" s="2120"/>
      <c r="BD114" s="1667"/>
      <c r="BE114" s="1649"/>
      <c r="BF114" s="1649"/>
      <c r="BG114" s="1649"/>
      <c r="BH114" s="1649"/>
    </row>
    <row customHeight="1" ht="14.25">
      <c r="A115" s="1380"/>
      <c r="B115" s="1380"/>
      <c r="C115" s="1380"/>
      <c r="D115" s="1380"/>
      <c r="E115" s="2090"/>
      <c r="F115" s="2090"/>
      <c r="G115" s="2090"/>
      <c r="H115" s="2090"/>
      <c r="I115" s="2092"/>
      <c r="J115" s="2092"/>
      <c r="K115" s="2091"/>
      <c r="L115" s="1386"/>
      <c r="M115" s="1801"/>
      <c r="N115" s="1801"/>
      <c r="O115" s="1801"/>
      <c r="P115" s="2205"/>
      <c r="Q115" s="2205"/>
      <c r="R115" s="2169"/>
      <c r="S115" s="2167"/>
      <c r="T115" s="2186"/>
      <c r="U115" s="280"/>
      <c r="V115" s="3692"/>
      <c r="W115" s="3693"/>
      <c r="X115" s="3694"/>
      <c r="Y115" s="3695"/>
      <c r="Z115" s="3696"/>
      <c r="AA115" s="3697"/>
      <c r="AB115" s="3698"/>
      <c r="AC115" s="3699"/>
      <c r="AD115" s="2027"/>
      <c r="AE115" s="2162"/>
      <c r="AF115" s="2273"/>
      <c r="AG115" s="2184"/>
      <c r="AH115" s="1963"/>
      <c r="AI115" s="2162"/>
      <c r="AJ115" s="2273" t="s">
        <v>89</v>
      </c>
      <c r="AK115" s="2183"/>
      <c r="AL115" s="1963"/>
      <c r="AM115" s="3700"/>
      <c r="AN115" s="3701"/>
      <c r="AO115" s="3702" t="s">
        <v>504</v>
      </c>
      <c r="AP115" s="3703"/>
      <c r="AQ115" s="3704"/>
      <c r="AR115" s="3705"/>
      <c r="AS115" s="3706"/>
      <c r="AT115" s="3707"/>
      <c r="AU115" s="3708"/>
      <c r="AV115" s="3709"/>
      <c r="AW115" s="3710"/>
      <c r="AX115" s="3711"/>
      <c r="AY115" s="3712"/>
      <c r="AZ115" s="3713"/>
      <c r="BA115" s="3714"/>
      <c r="BB115" s="3715"/>
      <c r="BC115" s="2120"/>
      <c r="BD115" s="1667"/>
      <c r="BE115" s="1649"/>
      <c r="BF115" s="1649"/>
      <c r="BG115" s="1649"/>
      <c r="BH115" s="1649"/>
    </row>
    <row customHeight="1" ht="14.25">
      <c r="A116" s="1380"/>
      <c r="B116" s="1380"/>
      <c r="C116" s="1380"/>
      <c r="D116" s="1380"/>
      <c r="E116" s="2090"/>
      <c r="F116" s="2090"/>
      <c r="G116" s="2090"/>
      <c r="H116" s="2090"/>
      <c r="I116" s="2092"/>
      <c r="J116" s="2092"/>
      <c r="K116" s="2091" t="str">
        <f>S111&amp;".1"</f>
        <v>.1</v>
      </c>
      <c r="L116" s="1386"/>
      <c r="M116" s="1801"/>
      <c r="N116" s="1801"/>
      <c r="O116" s="1801"/>
      <c r="P116" s="2205"/>
      <c r="Q116" s="2205"/>
      <c r="R116" s="2169">
        <v>1</v>
      </c>
      <c r="S116" s="2166" t="str">
        <f>$K116</f>
        <v>.1</v>
      </c>
      <c r="T116" s="2185"/>
      <c r="U116" s="280"/>
      <c r="V116" s="746"/>
      <c r="W116" s="1272"/>
      <c r="X116" s="746"/>
      <c r="Y116" s="1272"/>
      <c r="Z116" s="2425"/>
      <c r="AA116" s="1963" t="s">
        <v>60</v>
      </c>
      <c r="AB116" s="2425"/>
      <c r="AC116" s="1963" t="s">
        <v>60</v>
      </c>
      <c r="AD116" s="2026" t="s">
        <v>60</v>
      </c>
      <c r="AE116" s="2162"/>
      <c r="AF116" s="2273">
        <v>1</v>
      </c>
      <c r="AG116" s="2184"/>
      <c r="AH116" s="1963" t="s">
        <v>60</v>
      </c>
      <c r="AI116" s="678" t="s">
        <v>226</v>
      </c>
      <c r="AJ116" s="2273" t="s">
        <v>90</v>
      </c>
      <c r="AK116" s="2183" t="s">
        <v>525</v>
      </c>
      <c r="AL116" s="1963" t="s">
        <v>60</v>
      </c>
      <c r="AM116" s="2011"/>
      <c r="AN116" s="2273">
        <v>1</v>
      </c>
      <c r="AO116" s="2188">
        <v>1</v>
      </c>
      <c r="AP116" s="2189" t="s">
        <v>60</v>
      </c>
      <c r="AQ116" s="293"/>
      <c r="AR116" s="2273">
        <v>1</v>
      </c>
      <c r="AS116" s="2359" t="s">
        <v>518</v>
      </c>
      <c r="AT116" s="746">
        <v>16.476</v>
      </c>
      <c r="AU116" s="1272">
        <v>13.73</v>
      </c>
      <c r="AV116" s="746">
        <f>AW116*1.2</f>
        <v>9903.4248</v>
      </c>
      <c r="AW116" s="1272">
        <v>8252.854</v>
      </c>
      <c r="AX116" s="2425">
        <v>45292</v>
      </c>
      <c r="AY116" s="1963" t="s">
        <v>60</v>
      </c>
      <c r="AZ116" s="2425">
        <v>45657</v>
      </c>
      <c r="BA116" s="1963" t="s">
        <v>60</v>
      </c>
      <c r="BB116" s="1365"/>
      <c r="BC116" s="2119" t="s">
        <v>502</v>
      </c>
      <c r="BD116" s="1667"/>
      <c r="BE116" s="1649"/>
      <c r="BF116" s="1649" t="str">
        <f>IF(T116="","",T116)</f>
        <v/>
      </c>
      <c r="BG116" s="1649"/>
      <c r="BH116" s="1649"/>
    </row>
    <row customHeight="1" ht="14.25">
      <c r="A117" s="1380"/>
      <c r="B117" s="1380"/>
      <c r="C117" s="1380"/>
      <c r="D117" s="1380"/>
      <c r="E117" s="2090"/>
      <c r="F117" s="2090"/>
      <c r="G117" s="2090"/>
      <c r="H117" s="2090"/>
      <c r="I117" s="2092"/>
      <c r="J117" s="2092"/>
      <c r="K117" s="2091" t="str">
        <f>S113&amp;".1"</f>
        <v>.1.1.1.1.1.1</v>
      </c>
      <c r="L117" s="1386"/>
      <c r="M117" s="1801"/>
      <c r="N117" s="1801"/>
      <c r="O117" s="1801"/>
      <c r="P117" s="2205"/>
      <c r="Q117" s="2205"/>
      <c r="R117" s="2169">
        <v>1</v>
      </c>
      <c r="S117" s="2166" t="str">
        <f>$K117</f>
        <v>.1.1.1.1.1.1</v>
      </c>
      <c r="T117" s="2185"/>
      <c r="U117" s="280"/>
      <c r="V117" s="746"/>
      <c r="W117" s="1272"/>
      <c r="X117" s="746"/>
      <c r="Y117" s="1272"/>
      <c r="Z117" s="2425"/>
      <c r="AA117" s="1963" t="s">
        <v>60</v>
      </c>
      <c r="AB117" s="2425"/>
      <c r="AC117" s="1963" t="s">
        <v>60</v>
      </c>
      <c r="AD117" s="2026" t="s">
        <v>60</v>
      </c>
      <c r="AE117" s="2162"/>
      <c r="AF117" s="2273">
        <v>1</v>
      </c>
      <c r="AG117" s="2184"/>
      <c r="AH117" s="1963" t="s">
        <v>60</v>
      </c>
      <c r="AI117" s="2162"/>
      <c r="AJ117" s="2273">
        <v>1</v>
      </c>
      <c r="AK117" s="2183" t="s">
        <v>24</v>
      </c>
      <c r="AL117" s="1963" t="s">
        <v>60</v>
      </c>
      <c r="AM117" s="2011"/>
      <c r="AN117" s="2273">
        <v>1</v>
      </c>
      <c r="AO117" s="2188"/>
      <c r="AP117" s="2189" t="s">
        <v>60</v>
      </c>
      <c r="AQ117" s="678" t="s">
        <v>226</v>
      </c>
      <c r="AR117" s="2273" t="s">
        <v>108</v>
      </c>
      <c r="AS117" s="2359" t="s">
        <v>519</v>
      </c>
      <c r="AT117" s="746">
        <v>16.476</v>
      </c>
      <c r="AU117" s="1272">
        <v>13.73</v>
      </c>
      <c r="AV117" s="746">
        <f>AW117*1.2</f>
        <v>31471.7508</v>
      </c>
      <c r="AW117" s="1272">
        <v>26226.459</v>
      </c>
      <c r="AX117" s="2425">
        <v>45292</v>
      </c>
      <c r="AY117" s="1963" t="s">
        <v>60</v>
      </c>
      <c r="AZ117" s="2425">
        <v>45657</v>
      </c>
      <c r="BA117" s="1963" t="s">
        <v>60</v>
      </c>
      <c r="BB117" s="1365"/>
      <c r="BC117" s="2119" t="s">
        <v>502</v>
      </c>
      <c r="BD117" s="1667"/>
      <c r="BE117" s="1649"/>
      <c r="BF117" s="1649" t="str">
        <f>IF(T117="","",T117)</f>
        <v/>
      </c>
      <c r="BG117" s="1649"/>
      <c r="BH117" s="1649"/>
    </row>
    <row customHeight="1" ht="14.25">
      <c r="A118" s="1380"/>
      <c r="B118" s="1380"/>
      <c r="C118" s="1380"/>
      <c r="D118" s="1380"/>
      <c r="E118" s="2090"/>
      <c r="F118" s="2090"/>
      <c r="G118" s="2090"/>
      <c r="H118" s="2090"/>
      <c r="I118" s="2092"/>
      <c r="J118" s="2092"/>
      <c r="K118" s="2091"/>
      <c r="L118" s="1386"/>
      <c r="M118" s="1801"/>
      <c r="N118" s="1801"/>
      <c r="O118" s="1801"/>
      <c r="P118" s="2205"/>
      <c r="Q118" s="2205"/>
      <c r="R118" s="2169"/>
      <c r="S118" s="2167"/>
      <c r="T118" s="2186"/>
      <c r="U118" s="280"/>
      <c r="V118" s="3716"/>
      <c r="W118" s="3717"/>
      <c r="X118" s="3718"/>
      <c r="Y118" s="3719"/>
      <c r="Z118" s="3720"/>
      <c r="AA118" s="3721"/>
      <c r="AB118" s="3722"/>
      <c r="AC118" s="3723"/>
      <c r="AD118" s="2027"/>
      <c r="AE118" s="2162"/>
      <c r="AF118" s="2273"/>
      <c r="AG118" s="2184"/>
      <c r="AH118" s="1963"/>
      <c r="AI118" s="2162"/>
      <c r="AJ118" s="2273" t="s">
        <v>109</v>
      </c>
      <c r="AK118" s="2183"/>
      <c r="AL118" s="1963"/>
      <c r="AM118" s="2019"/>
      <c r="AN118" s="2273"/>
      <c r="AO118" s="2188"/>
      <c r="AP118" s="2190"/>
      <c r="AQ118" s="3724"/>
      <c r="AR118" s="3725"/>
      <c r="AS118" s="3726" t="s">
        <v>503</v>
      </c>
      <c r="AT118" s="3727"/>
      <c r="AU118" s="3728"/>
      <c r="AV118" s="3729"/>
      <c r="AW118" s="3730"/>
      <c r="AX118" s="3731"/>
      <c r="AY118" s="3732"/>
      <c r="AZ118" s="3733"/>
      <c r="BA118" s="3734"/>
      <c r="BB118" s="3735"/>
      <c r="BC118" s="2120"/>
      <c r="BD118" s="1667"/>
      <c r="BE118" s="1649"/>
      <c r="BF118" s="1649"/>
      <c r="BG118" s="1649"/>
      <c r="BH118" s="1649"/>
    </row>
    <row customHeight="1" ht="14.25">
      <c r="A119" s="1380"/>
      <c r="B119" s="1380"/>
      <c r="C119" s="1380"/>
      <c r="D119" s="1380"/>
      <c r="E119" s="2090"/>
      <c r="F119" s="2090"/>
      <c r="G119" s="2090"/>
      <c r="H119" s="2090"/>
      <c r="I119" s="2092"/>
      <c r="J119" s="2092"/>
      <c r="K119" s="2091"/>
      <c r="L119" s="1386"/>
      <c r="M119" s="1801"/>
      <c r="N119" s="1801"/>
      <c r="O119" s="1801"/>
      <c r="P119" s="2205"/>
      <c r="Q119" s="2205"/>
      <c r="R119" s="2169"/>
      <c r="S119" s="2167"/>
      <c r="T119" s="2186"/>
      <c r="U119" s="280"/>
      <c r="V119" s="3736"/>
      <c r="W119" s="3737"/>
      <c r="X119" s="3738"/>
      <c r="Y119" s="3739"/>
      <c r="Z119" s="3740"/>
      <c r="AA119" s="3741"/>
      <c r="AB119" s="3742"/>
      <c r="AC119" s="3743"/>
      <c r="AD119" s="2027"/>
      <c r="AE119" s="2162"/>
      <c r="AF119" s="2273"/>
      <c r="AG119" s="2184"/>
      <c r="AH119" s="1963"/>
      <c r="AI119" s="2162"/>
      <c r="AJ119" s="2273" t="s">
        <v>109</v>
      </c>
      <c r="AK119" s="2183"/>
      <c r="AL119" s="1963"/>
      <c r="AM119" s="3744"/>
      <c r="AN119" s="3745"/>
      <c r="AO119" s="3746" t="s">
        <v>504</v>
      </c>
      <c r="AP119" s="3747"/>
      <c r="AQ119" s="3748"/>
      <c r="AR119" s="3749"/>
      <c r="AS119" s="3750"/>
      <c r="AT119" s="3751"/>
      <c r="AU119" s="3752"/>
      <c r="AV119" s="3753"/>
      <c r="AW119" s="3754"/>
      <c r="AX119" s="3755"/>
      <c r="AY119" s="3756"/>
      <c r="AZ119" s="3757"/>
      <c r="BA119" s="3758"/>
      <c r="BB119" s="3759"/>
      <c r="BC119" s="2120"/>
      <c r="BD119" s="1667"/>
      <c r="BE119" s="1649"/>
      <c r="BF119" s="1649"/>
      <c r="BG119" s="1649"/>
      <c r="BH119" s="1649"/>
    </row>
    <row s="2437" customFormat="1" customHeight="1" ht="11.25">
      <c r="A120" s="1380"/>
      <c r="B120" s="1380"/>
      <c r="C120" s="1380"/>
      <c r="D120" s="1380"/>
      <c r="E120" s="2090"/>
      <c r="F120" s="2090"/>
      <c r="G120" s="2090">
        <v>1</v>
      </c>
      <c r="H120" s="2090"/>
      <c r="I120" s="2092"/>
      <c r="J120" s="2092"/>
      <c r="K120" s="2091"/>
      <c r="L120" s="1386"/>
      <c r="M120" s="1801"/>
      <c r="N120" s="1801"/>
      <c r="O120" s="1801"/>
      <c r="P120" s="2205"/>
      <c r="Q120" s="2205"/>
      <c r="R120" s="2169"/>
      <c r="S120" s="2167"/>
      <c r="T120" s="2186"/>
      <c r="U120" s="280"/>
      <c r="V120" s="3760"/>
      <c r="W120" s="3761"/>
      <c r="X120" s="3762"/>
      <c r="Y120" s="3763"/>
      <c r="Z120" s="3764"/>
      <c r="AA120" s="3765"/>
      <c r="AB120" s="3766"/>
      <c r="AC120" s="3767"/>
      <c r="AD120" s="2027"/>
      <c r="AE120" s="2162"/>
      <c r="AF120" s="2273"/>
      <c r="AG120" s="2184"/>
      <c r="AH120" s="1963"/>
      <c r="AI120" s="3768"/>
      <c r="AJ120" s="3769"/>
      <c r="AK120" s="3770" t="s">
        <v>505</v>
      </c>
      <c r="AL120" s="3771"/>
      <c r="AM120" s="3772"/>
      <c r="AN120" s="3773"/>
      <c r="AO120" s="3774"/>
      <c r="AP120" s="3775"/>
      <c r="AQ120" s="3776"/>
      <c r="AR120" s="3777"/>
      <c r="AS120" s="3778"/>
      <c r="AT120" s="3779"/>
      <c r="AU120" s="3780"/>
      <c r="AV120" s="3781"/>
      <c r="AW120" s="3782"/>
      <c r="AX120" s="3783"/>
      <c r="AY120" s="3784"/>
      <c r="AZ120" s="3785"/>
      <c r="BA120" s="3786"/>
      <c r="BB120" s="3787"/>
      <c r="BC120" s="2120"/>
      <c r="BD120" s="1667"/>
      <c r="BE120" s="1649"/>
      <c r="BF120" s="1649"/>
      <c r="BG120" s="1649"/>
      <c r="BH120" s="1649"/>
    </row>
    <row s="2437" customFormat="1" customHeight="1" ht="11.25">
      <c r="A121" s="1380"/>
      <c r="B121" s="1380"/>
      <c r="C121" s="1380"/>
      <c r="D121" s="1380"/>
      <c r="E121" s="2090"/>
      <c r="F121" s="2090"/>
      <c r="G121" s="2090">
        <v>1</v>
      </c>
      <c r="H121" s="2090"/>
      <c r="I121" s="2092"/>
      <c r="J121" s="2092"/>
      <c r="K121" s="2091"/>
      <c r="L121" s="1386"/>
      <c r="M121" s="1801"/>
      <c r="N121" s="1801"/>
      <c r="O121" s="1801"/>
      <c r="P121" s="2205"/>
      <c r="Q121" s="2205"/>
      <c r="R121" s="2169"/>
      <c r="S121" s="2168"/>
      <c r="T121" s="2187"/>
      <c r="U121" s="280"/>
      <c r="V121" s="3788"/>
      <c r="W121" s="3789" t="str">
        <f>Z96&amp;"-"&amp;AB96</f>
        <v>-</v>
      </c>
      <c r="X121" s="3790"/>
      <c r="Y121" s="3791" t="str">
        <f>AB96&amp;"-"&amp;AD96</f>
        <v>-да</v>
      </c>
      <c r="Z121" s="3792"/>
      <c r="AA121" s="3793"/>
      <c r="AB121" s="3794"/>
      <c r="AC121" s="3795"/>
      <c r="AD121" s="1968"/>
      <c r="AE121" s="3796"/>
      <c r="AF121" s="3797"/>
      <c r="AG121" s="3798" t="s">
        <v>506</v>
      </c>
      <c r="AH121" s="3799"/>
      <c r="AI121" s="3800"/>
      <c r="AJ121" s="3801"/>
      <c r="AK121" s="3802"/>
      <c r="AL121" s="3803"/>
      <c r="AM121" s="3804"/>
      <c r="AN121" s="3805"/>
      <c r="AO121" s="3806"/>
      <c r="AP121" s="3807"/>
      <c r="AQ121" s="3808"/>
      <c r="AR121" s="3809"/>
      <c r="AS121" s="3810"/>
      <c r="AT121" s="3811"/>
      <c r="AU121" s="3812" t="str">
        <f>AX96&amp;"-"&amp;AZ96</f>
        <v>45292.55158564815-45657.55174768518</v>
      </c>
      <c r="AV121" s="3813"/>
      <c r="AW121" s="3814" t="str">
        <f>AZ96&amp;"-"&amp;BB96</f>
        <v>45657.55174768518-</v>
      </c>
      <c r="AX121" s="3815"/>
      <c r="AY121" s="3816"/>
      <c r="AZ121" s="3817"/>
      <c r="BA121" s="3818"/>
      <c r="BB121" s="3819" t="str">
        <f>BE96&amp;"-"&amp;BG96</f>
        <v>-</v>
      </c>
      <c r="BC121" s="2120"/>
      <c r="BD121" s="1667"/>
      <c r="BE121" s="1649"/>
      <c r="BF121" s="1649" t="str">
        <f>IF(T121="","",T121)</f>
        <v/>
      </c>
      <c r="BG121" s="1649"/>
      <c r="BH121" s="1649"/>
    </row>
    <row s="2437" customFormat="1" customHeight="1" ht="11.25">
      <c r="A122" s="1380"/>
      <c r="B122" s="1380"/>
      <c r="C122" s="1380"/>
      <c r="D122" s="1380"/>
      <c r="E122" s="2090"/>
      <c r="F122" s="2090"/>
      <c r="G122" s="2090">
        <v>1</v>
      </c>
      <c r="H122" s="2090"/>
      <c r="I122" s="2092"/>
      <c r="J122" s="2091"/>
      <c r="K122" s="1380"/>
      <c r="L122" s="1386"/>
      <c r="M122" s="1801"/>
      <c r="N122" s="1801"/>
      <c r="O122" s="1801"/>
      <c r="P122" s="2205"/>
      <c r="Q122" s="2205"/>
      <c r="R122" s="344"/>
      <c r="S122" s="3820"/>
      <c r="T122" s="3821" t="s">
        <v>469</v>
      </c>
      <c r="U122" s="3822"/>
      <c r="V122" s="3823"/>
      <c r="W122" s="3824"/>
      <c r="X122" s="3825"/>
      <c r="Y122" s="3826"/>
      <c r="Z122" s="3827"/>
      <c r="AA122" s="3828"/>
      <c r="AB122" s="3829"/>
      <c r="AC122" s="3830"/>
      <c r="AD122" s="3831"/>
      <c r="AE122" s="3832"/>
      <c r="AF122" s="3833"/>
      <c r="AG122" s="3834"/>
      <c r="AH122" s="3835"/>
      <c r="AI122" s="3836"/>
      <c r="AJ122" s="3837"/>
      <c r="AK122" s="3838"/>
      <c r="AL122" s="3839"/>
      <c r="AM122" s="3840"/>
      <c r="AN122" s="3841"/>
      <c r="AO122" s="3842"/>
      <c r="AP122" s="3843"/>
      <c r="AQ122" s="3844"/>
      <c r="AR122" s="3845"/>
      <c r="AS122" s="3846"/>
      <c r="AT122" s="3847"/>
      <c r="AU122" s="3848"/>
      <c r="AV122" s="3849"/>
      <c r="AW122" s="3850"/>
      <c r="AX122" s="3851"/>
      <c r="AY122" s="3852"/>
      <c r="AZ122" s="3853"/>
      <c r="BA122" s="3854"/>
      <c r="BB122" s="3855"/>
      <c r="BC122" s="2121"/>
      <c r="BD122" s="1667"/>
      <c r="BE122" s="1649"/>
      <c r="BF122" s="1649" t="str">
        <f>IF(T122="","",T122)</f>
        <v>Добавить строку</v>
      </c>
      <c r="BG122" s="1649"/>
      <c r="BH122" s="1649"/>
    </row>
    <row s="618" customFormat="1" customHeight="1" ht="14.25">
      <c r="A123" s="1360"/>
      <c r="B123" s="1360"/>
      <c r="C123" s="1360"/>
      <c r="D123" s="1360"/>
      <c r="E123" s="2090"/>
      <c r="F123" s="2090"/>
      <c r="G123" s="2090">
        <v>1</v>
      </c>
      <c r="H123" s="2090"/>
      <c r="I123" s="2091"/>
      <c r="J123" s="1360"/>
      <c r="K123" s="1360"/>
      <c r="L123" s="1568"/>
      <c r="M123" s="506"/>
      <c r="N123" s="506"/>
      <c r="O123" s="506"/>
      <c r="P123" s="2205"/>
      <c r="Q123" s="2205"/>
      <c r="R123" s="344"/>
      <c r="S123" s="1403"/>
      <c r="T123" s="1404"/>
      <c r="U123" s="1405"/>
      <c r="V123" s="1405"/>
      <c r="W123" s="1405"/>
      <c r="X123" s="1405"/>
      <c r="Y123" s="1405"/>
      <c r="Z123" s="1405"/>
      <c r="AA123" s="1405"/>
      <c r="AB123" s="1405"/>
      <c r="AC123" s="1405"/>
      <c r="AD123" s="1405"/>
      <c r="AE123" s="1405"/>
      <c r="AF123" s="1405"/>
      <c r="AG123" s="1405"/>
      <c r="AH123" s="1405"/>
      <c r="AI123" s="1405"/>
      <c r="AJ123" s="1405"/>
      <c r="AK123" s="1405"/>
      <c r="AL123" s="1405"/>
      <c r="AM123" s="1405"/>
      <c r="AN123" s="1405"/>
      <c r="AO123" s="1405"/>
      <c r="AP123" s="1405"/>
      <c r="AQ123" s="1405"/>
      <c r="AR123" s="1405"/>
      <c r="AS123" s="1405"/>
      <c r="AT123" s="1405"/>
      <c r="AU123" s="1405"/>
      <c r="AV123" s="1405"/>
      <c r="AW123" s="1405"/>
      <c r="AX123" s="1405"/>
      <c r="AY123" s="1405"/>
      <c r="AZ123" s="1405"/>
      <c r="BA123" s="1405"/>
      <c r="BB123" s="1405"/>
      <c r="BC123" s="1406"/>
      <c r="BD123" s="1667"/>
      <c r="BE123" s="1649"/>
      <c r="BF123" s="1649" t="str">
        <f>IF(T123="","",T123)</f>
        <v/>
      </c>
      <c r="BG123" s="1649"/>
      <c r="BH123" s="1649"/>
    </row>
    <row s="618" customFormat="1" customHeight="1" ht="14.25">
      <c r="A124" s="1360"/>
      <c r="B124" s="1360"/>
      <c r="C124" s="1360"/>
      <c r="D124" s="1360"/>
      <c r="E124" s="2090"/>
      <c r="F124" s="2090"/>
      <c r="G124" s="2090">
        <v>1</v>
      </c>
      <c r="H124" s="2089"/>
      <c r="I124" s="1360"/>
      <c r="J124" s="1360"/>
      <c r="K124" s="1360"/>
      <c r="L124" s="1568"/>
      <c r="M124" s="1332"/>
      <c r="N124" s="1332"/>
      <c r="O124" s="1667"/>
      <c r="P124" s="1333"/>
      <c r="Q124" s="1361"/>
      <c r="R124" s="1418"/>
      <c r="S124" s="1403"/>
      <c r="T124" s="1404"/>
      <c r="U124" s="1405"/>
      <c r="V124" s="1405"/>
      <c r="W124" s="1405"/>
      <c r="X124" s="1405"/>
      <c r="Y124" s="1405"/>
      <c r="Z124" s="1405"/>
      <c r="AA124" s="1405"/>
      <c r="AB124" s="1405"/>
      <c r="AC124" s="1405"/>
      <c r="AD124" s="1405"/>
      <c r="AE124" s="1405"/>
      <c r="AF124" s="1405"/>
      <c r="AG124" s="1405"/>
      <c r="AH124" s="1405"/>
      <c r="AI124" s="1405"/>
      <c r="AJ124" s="1405"/>
      <c r="AK124" s="1405"/>
      <c r="AL124" s="1405"/>
      <c r="AM124" s="1405"/>
      <c r="AN124" s="1405"/>
      <c r="AO124" s="1405"/>
      <c r="AP124" s="1405"/>
      <c r="AQ124" s="1405"/>
      <c r="AR124" s="1405"/>
      <c r="AS124" s="1405"/>
      <c r="AT124" s="1405"/>
      <c r="AU124" s="1405"/>
      <c r="AV124" s="1405"/>
      <c r="AW124" s="1405"/>
      <c r="AX124" s="1405"/>
      <c r="AY124" s="1405"/>
      <c r="AZ124" s="1405"/>
      <c r="BA124" s="1405"/>
      <c r="BB124" s="1405"/>
      <c r="BC124" s="1406"/>
      <c r="BD124" s="1667"/>
      <c r="BE124" s="1649"/>
      <c r="BF124" s="1649" t="str">
        <f>IF(T124="","",T124)</f>
        <v/>
      </c>
      <c r="BG124" s="1649"/>
      <c r="BH124" s="1649"/>
    </row>
    <row s="618" customFormat="1" customHeight="1" ht="14.25">
      <c r="A125" s="1360"/>
      <c r="B125" s="1360"/>
      <c r="C125" s="1360"/>
      <c r="D125" s="1360"/>
      <c r="E125" s="2090"/>
      <c r="F125" s="2090"/>
      <c r="G125" s="2089">
        <v>1</v>
      </c>
      <c r="H125" s="1360"/>
      <c r="I125" s="1360"/>
      <c r="J125" s="1360"/>
      <c r="K125" s="1360"/>
      <c r="L125" s="1568"/>
      <c r="M125" s="1332"/>
      <c r="N125" s="1332"/>
      <c r="O125" s="1667"/>
      <c r="P125" s="1333"/>
      <c r="Q125" s="1361"/>
      <c r="R125" s="1333"/>
      <c r="S125" s="1339"/>
      <c r="T125" s="1342"/>
      <c r="U125" s="1341"/>
      <c r="V125" s="1341"/>
      <c r="W125" s="1341"/>
      <c r="X125" s="1341"/>
      <c r="Y125" s="1341"/>
      <c r="Z125" s="1341"/>
      <c r="AA125" s="1341"/>
      <c r="AB125" s="1341"/>
      <c r="AC125" s="1341"/>
      <c r="AD125" s="1341"/>
      <c r="AE125" s="1341"/>
      <c r="AF125" s="1341"/>
      <c r="AG125" s="1341"/>
      <c r="AH125" s="1341"/>
      <c r="AI125" s="1341"/>
      <c r="AJ125" s="1341"/>
      <c r="AK125" s="1341"/>
      <c r="AL125" s="1341"/>
      <c r="AM125" s="1341"/>
      <c r="AN125" s="1341"/>
      <c r="AO125" s="1341"/>
      <c r="AP125" s="1341"/>
      <c r="AQ125" s="1341"/>
      <c r="AR125" s="1341"/>
      <c r="AS125" s="1341"/>
      <c r="AT125" s="1341"/>
      <c r="AU125" s="1341"/>
      <c r="AV125" s="1341"/>
      <c r="AW125" s="1341"/>
      <c r="AX125" s="1341"/>
      <c r="AY125" s="1341"/>
      <c r="AZ125" s="1341"/>
      <c r="BA125" s="1341"/>
      <c r="BB125" s="1341"/>
      <c r="BC125" s="1341"/>
      <c r="BD125" s="1667"/>
      <c r="BE125" s="1649"/>
      <c r="BF125" s="1649" t="str">
        <f>IF(T125="","",T125)</f>
        <v/>
      </c>
      <c r="BG125" s="1649"/>
      <c r="BH125" s="1649"/>
    </row>
    <row s="1667" customFormat="1" customHeight="1" ht="0">
      <c r="A126" s="1360" t="s">
        <v>246</v>
      </c>
      <c r="B126" s="1360" t="s">
        <v>247</v>
      </c>
      <c r="C126" s="1331"/>
      <c r="D126" s="1331"/>
      <c r="E126" s="2090"/>
      <c r="F126" s="2089"/>
      <c r="G126" s="1331"/>
      <c r="H126" s="1331"/>
      <c r="I126" s="1331"/>
      <c r="J126" s="1331"/>
      <c r="K126" s="1331"/>
      <c r="L126" s="1481"/>
      <c r="M126" s="1338"/>
      <c r="N126" s="1338"/>
      <c r="P126" s="1333"/>
      <c r="Q126" s="1334"/>
      <c r="R126" s="1333"/>
      <c r="S126" s="1339"/>
      <c r="T126" s="1342" t="s">
        <v>215</v>
      </c>
      <c r="U126" s="1341"/>
      <c r="V126" s="1341"/>
      <c r="W126" s="1341"/>
      <c r="X126" s="1341"/>
      <c r="Y126" s="1341"/>
      <c r="Z126" s="1341"/>
      <c r="AA126" s="1341"/>
      <c r="AB126" s="1341"/>
      <c r="AC126" s="1341"/>
      <c r="AD126" s="1341"/>
      <c r="AE126" s="1341"/>
      <c r="AF126" s="1341"/>
      <c r="AG126" s="1341"/>
      <c r="AH126" s="1341"/>
      <c r="AI126" s="1341"/>
      <c r="AJ126" s="1341"/>
      <c r="AK126" s="1341"/>
      <c r="AL126" s="1341"/>
      <c r="AM126" s="1341"/>
      <c r="AN126" s="1341"/>
      <c r="AO126" s="1341"/>
      <c r="AP126" s="1341"/>
      <c r="AQ126" s="1341"/>
      <c r="AR126" s="1341"/>
      <c r="AS126" s="1341"/>
      <c r="AT126" s="1341"/>
      <c r="AU126" s="1341"/>
      <c r="AV126" s="1341"/>
      <c r="AW126" s="1341"/>
      <c r="AX126" s="1341"/>
      <c r="AY126" s="1341"/>
      <c r="AZ126" s="1341"/>
      <c r="BA126" s="1341"/>
      <c r="BB126" s="1341"/>
      <c r="BC126" s="1341"/>
      <c r="BE126" s="783"/>
      <c r="BF126" s="783" t="str">
        <f>IF(T126="","",T126)</f>
        <v>Добавить централизованную систему для дифференциации</v>
      </c>
      <c r="BG126" s="783"/>
      <c r="BH126" s="783"/>
    </row>
    <row s="1667" customFormat="1" customHeight="1" ht="0">
      <c r="A127" s="1360" t="s">
        <v>246</v>
      </c>
      <c r="B127" s="1360"/>
      <c r="C127" s="1360"/>
      <c r="D127" s="1360"/>
      <c r="E127" s="2089"/>
      <c r="F127" s="1360"/>
      <c r="G127" s="1360"/>
      <c r="H127" s="1360"/>
      <c r="I127" s="1360"/>
      <c r="J127" s="1360"/>
      <c r="K127" s="1360"/>
      <c r="L127" s="1363"/>
      <c r="M127" s="1338"/>
      <c r="N127" s="1338"/>
      <c r="O127" s="514"/>
      <c r="P127" s="376"/>
      <c r="Q127" s="1361"/>
      <c r="R127" s="376"/>
      <c r="S127" s="1339"/>
      <c r="T127" s="1342" t="s">
        <v>216</v>
      </c>
      <c r="U127" s="1341"/>
      <c r="V127" s="1341"/>
      <c r="W127" s="1341"/>
      <c r="X127" s="1341"/>
      <c r="Y127" s="1341"/>
      <c r="Z127" s="1341"/>
      <c r="AA127" s="1341"/>
      <c r="AB127" s="1341"/>
      <c r="AC127" s="1341"/>
      <c r="AD127" s="1341"/>
      <c r="AE127" s="1341"/>
      <c r="AF127" s="1341"/>
      <c r="AG127" s="1341"/>
      <c r="AH127" s="1341"/>
      <c r="AI127" s="1341"/>
      <c r="AJ127" s="1341"/>
      <c r="AK127" s="1341"/>
      <c r="AL127" s="1341"/>
      <c r="AM127" s="1341"/>
      <c r="AN127" s="1341"/>
      <c r="AO127" s="1341"/>
      <c r="AP127" s="1341"/>
      <c r="AQ127" s="1341"/>
      <c r="AR127" s="1341"/>
      <c r="AS127" s="1341"/>
      <c r="AT127" s="1341"/>
      <c r="AU127" s="1341"/>
      <c r="AV127" s="1341"/>
      <c r="AW127" s="1341"/>
      <c r="AX127" s="1341"/>
      <c r="AY127" s="1341"/>
      <c r="AZ127" s="1341"/>
      <c r="BA127" s="1341"/>
      <c r="BB127" s="1341"/>
      <c r="BC127" s="1341"/>
      <c r="BE127" s="496"/>
      <c r="BF127" s="496" t="str">
        <f>IF(T127="","",T127)</f>
        <v>Добавить территорию для дифференциации</v>
      </c>
      <c r="BG127" s="496"/>
      <c r="BH127" s="496"/>
    </row>
    <row s="1667" customFormat="1" customHeight="1" ht="0">
      <c r="A128" s="1331"/>
      <c r="B128" s="1331"/>
      <c r="C128" s="1331"/>
      <c r="D128" s="1331"/>
      <c r="E128" s="1360"/>
      <c r="F128" s="1331"/>
      <c r="G128" s="1331"/>
      <c r="H128" s="1331"/>
      <c r="I128" s="1331"/>
      <c r="J128" s="1331"/>
      <c r="K128" s="1331"/>
      <c r="L128" s="1481"/>
      <c r="M128" s="1338"/>
      <c r="N128" s="1338"/>
      <c r="P128" s="1333"/>
      <c r="Q128" s="1334"/>
      <c r="R128" s="1333"/>
      <c r="S128" s="1339"/>
      <c r="T128" s="1342" t="s">
        <v>217</v>
      </c>
      <c r="U128" s="1341"/>
      <c r="V128" s="1341"/>
      <c r="W128" s="1341"/>
      <c r="X128" s="1341"/>
      <c r="Y128" s="1341"/>
      <c r="Z128" s="1341"/>
      <c r="AA128" s="1341"/>
      <c r="AB128" s="1341"/>
      <c r="AC128" s="1341"/>
      <c r="AD128" s="1341"/>
      <c r="AE128" s="1341"/>
      <c r="AF128" s="1341"/>
      <c r="AG128" s="1341"/>
      <c r="AH128" s="1341"/>
      <c r="AI128" s="1341"/>
      <c r="AJ128" s="1341"/>
      <c r="AK128" s="1341"/>
      <c r="AL128" s="1341"/>
      <c r="AM128" s="1341"/>
      <c r="AN128" s="1341"/>
      <c r="AO128" s="1341"/>
      <c r="AP128" s="1341"/>
      <c r="AQ128" s="1341"/>
      <c r="AR128" s="1341"/>
      <c r="AS128" s="1341"/>
      <c r="AT128" s="1341"/>
      <c r="AU128" s="1341"/>
      <c r="AV128" s="1341"/>
      <c r="AW128" s="1341"/>
      <c r="AX128" s="1341"/>
      <c r="AY128" s="1341"/>
      <c r="AZ128" s="1341"/>
      <c r="BA128" s="1341"/>
      <c r="BB128" s="1341"/>
      <c r="BC128" s="1341"/>
      <c r="BE128" s="783"/>
      <c r="BF128" s="783" t="str">
        <f>IF(T128="","",T128)</f>
        <v>Добавить наименование тарифа</v>
      </c>
      <c r="BG128" s="783"/>
      <c r="BH128" s="783"/>
    </row>
    <row customHeight="1" ht="11.25">
      <c r="M129" s="1155"/>
      <c r="N129" s="1155"/>
      <c r="O129" s="533"/>
      <c r="P129" s="1155"/>
      <c r="Q129" s="1155"/>
      <c r="R129" s="1150"/>
      <c r="S129" s="1150"/>
      <c r="BD129" s="1150"/>
      <c r="BE129" s="1150"/>
      <c r="BF129" s="1150"/>
      <c r="BG129" s="1150"/>
      <c r="BH129" s="1150"/>
    </row>
    <row customHeight="1" ht="18.75">
      <c r="O130" s="533"/>
      <c r="S130" s="1260"/>
      <c r="T130" s="2088"/>
      <c r="U130" s="2088"/>
      <c r="V130" s="2088"/>
      <c r="W130" s="2088"/>
      <c r="X130" s="2088"/>
      <c r="Y130" s="2088"/>
      <c r="Z130" s="2088"/>
      <c r="AA130" s="2088"/>
      <c r="AB130" s="2088"/>
      <c r="AC130" s="2088"/>
      <c r="AD130" s="2088"/>
      <c r="AE130" s="2088"/>
      <c r="AF130" s="2088"/>
      <c r="AG130" s="2088"/>
      <c r="AH130" s="2088"/>
      <c r="AI130" s="2088"/>
      <c r="AJ130" s="2088"/>
      <c r="AK130" s="2088"/>
      <c r="AL130" s="2088"/>
      <c r="AM130" s="2088"/>
      <c r="AN130" s="2088"/>
      <c r="AO130" s="2088"/>
      <c r="AP130" s="2088"/>
      <c r="AQ130" s="2088"/>
      <c r="AR130" s="2088"/>
      <c r="AS130" s="2088"/>
      <c r="AT130" s="2088"/>
      <c r="AU130" s="2088"/>
      <c r="AV130" s="2088"/>
      <c r="AW130" s="2088"/>
      <c r="AX130" s="2088"/>
      <c r="AY130" s="2088"/>
      <c r="AZ130" s="2088"/>
      <c r="BA130" s="2088"/>
      <c r="BB130" s="2088"/>
      <c r="BC130" s="2088"/>
    </row>
    <row customHeight="1" ht="14.25">
      <c r="O131" s="533"/>
      <c r="T131" s="1466"/>
      <c r="U131" s="1466"/>
      <c r="V131" s="1466"/>
      <c r="W131" s="1466"/>
      <c r="X131" s="1466"/>
      <c r="Y131" s="1466"/>
      <c r="Z131" s="1466"/>
      <c r="AA131" s="1466"/>
      <c r="AB131" s="1466"/>
      <c r="AC131" s="1466"/>
      <c r="AD131" s="1466"/>
      <c r="AE131" s="1466"/>
      <c r="AF131" s="1466"/>
      <c r="AG131" s="1466"/>
      <c r="AH131" s="1466"/>
      <c r="AI131" s="1466"/>
      <c r="AJ131" s="1466"/>
      <c r="AK131" s="1466"/>
      <c r="AL131" s="1466"/>
      <c r="AM131" s="1466"/>
      <c r="AN131" s="1466"/>
      <c r="AO131" s="1466"/>
      <c r="AP131" s="1466"/>
      <c r="AQ131" s="1466"/>
      <c r="AR131" s="1466"/>
      <c r="AS131" s="1466"/>
      <c r="AT131" s="1466"/>
      <c r="AU131" s="1466"/>
      <c r="AV131" s="1466"/>
      <c r="AW131" s="1466"/>
      <c r="AX131" s="1466"/>
      <c r="AY131" s="1466"/>
      <c r="AZ131" s="1466"/>
      <c r="BA131" s="1466"/>
      <c r="BB131" s="1466"/>
      <c r="BC131" s="1466"/>
    </row>
    <row customHeight="1" ht="18.75">
      <c r="O132" s="533"/>
      <c r="S132" s="1260"/>
      <c r="T132" s="2088"/>
      <c r="U132" s="2088"/>
      <c r="V132" s="2088"/>
      <c r="W132" s="2088"/>
      <c r="X132" s="2088"/>
      <c r="Y132" s="2088"/>
      <c r="Z132" s="2088"/>
      <c r="AA132" s="2088"/>
      <c r="AB132" s="2088"/>
      <c r="AC132" s="2088"/>
      <c r="AD132" s="2088"/>
      <c r="AE132" s="2088"/>
      <c r="AF132" s="2088"/>
      <c r="AG132" s="2088"/>
      <c r="AH132" s="2088"/>
      <c r="AI132" s="2088"/>
      <c r="AJ132" s="2088"/>
      <c r="AK132" s="2088"/>
      <c r="AL132" s="2088"/>
      <c r="AM132" s="2088"/>
      <c r="AN132" s="2088"/>
      <c r="AO132" s="2088"/>
      <c r="AP132" s="2088"/>
      <c r="AQ132" s="2088"/>
      <c r="AR132" s="2088"/>
      <c r="AS132" s="2088"/>
      <c r="AT132" s="2088"/>
      <c r="AU132" s="2088"/>
      <c r="AV132" s="2088"/>
      <c r="AW132" s="2088"/>
      <c r="AX132" s="2088"/>
      <c r="AY132" s="2088"/>
      <c r="AZ132" s="2088"/>
      <c r="BA132" s="2088"/>
      <c r="BB132" s="2088"/>
      <c r="BC132" s="2088"/>
    </row>
    <row customHeight="1" ht="14.25">
      <c r="O133" s="533"/>
    </row>
  </sheetData>
  <sheetProtection formatColumns="0" formatRows="0" autoFilter="0" sort="0" insertRows="0" insertColumns="1" deleteRows="0" deleteColumns="0"/>
  <mergeCells count="255">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87"/>
    <mergeCell ref="S52:S87"/>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27"/>
    <mergeCell ref="V46:AC46"/>
    <mergeCell ref="AD46:BB46"/>
    <mergeCell ref="F47:F126"/>
    <mergeCell ref="V47:AC47"/>
    <mergeCell ref="AM52:AM54"/>
    <mergeCell ref="AN52:AN54"/>
    <mergeCell ref="AO52:AO54"/>
    <mergeCell ref="AP52:AP54"/>
    <mergeCell ref="AD52:AD87"/>
    <mergeCell ref="G48:G91"/>
    <mergeCell ref="V48:AC48"/>
    <mergeCell ref="AD48:BB48"/>
    <mergeCell ref="H49:H90"/>
    <mergeCell ref="V49:AC49"/>
    <mergeCell ref="AD49:BB49"/>
    <mergeCell ref="AD47:BB47"/>
    <mergeCell ref="I50:I89"/>
    <mergeCell ref="P50:P89"/>
    <mergeCell ref="V50:AC50"/>
    <mergeCell ref="J51:J88"/>
    <mergeCell ref="Q51:Q88"/>
    <mergeCell ref="V51:AC51"/>
    <mergeCell ref="AD51:BB51"/>
    <mergeCell ref="T132:BC132"/>
    <mergeCell ref="AK52:AK55"/>
    <mergeCell ref="AL52:AL55"/>
    <mergeCell ref="AE52:AE56"/>
    <mergeCell ref="AF52:AF56"/>
    <mergeCell ref="AG52:AG56"/>
    <mergeCell ref="AH52:AH56"/>
    <mergeCell ref="AI52:AI55"/>
    <mergeCell ref="AJ52:AJ55"/>
    <mergeCell ref="BC52:BC88"/>
    <mergeCell ref="T52:T87"/>
    <mergeCell ref="T130:BC130"/>
    <mergeCell ref="G92:G125"/>
    <mergeCell ref="V92:AC92"/>
    <mergeCell ref="AD92:BB92"/>
    <mergeCell ref="H93:H124"/>
    <mergeCell ref="AM96:AM98"/>
    <mergeCell ref="AN96:AN98"/>
    <mergeCell ref="AO96:AO98"/>
    <mergeCell ref="AP96:AP98"/>
    <mergeCell ref="AD96:AD121"/>
    <mergeCell ref="V93:AC93"/>
    <mergeCell ref="AD93:BB93"/>
    <mergeCell ref="I94:I123"/>
    <mergeCell ref="P94:P123"/>
    <mergeCell ref="V94:AC94"/>
    <mergeCell ref="AD94:BB94"/>
    <mergeCell ref="J95:J122"/>
    <mergeCell ref="Q95:Q122"/>
    <mergeCell ref="V95:AC95"/>
    <mergeCell ref="AD95:BB95"/>
    <mergeCell ref="K96:K121"/>
    <mergeCell ref="R96:R121"/>
    <mergeCell ref="S96:S121"/>
    <mergeCell ref="T96:T121"/>
    <mergeCell ref="AH96:AH120"/>
    <mergeCell ref="AI96:AI99"/>
    <mergeCell ref="AJ96:AJ99"/>
    <mergeCell ref="BC96:BC122"/>
    <mergeCell ref="AK96:AK99"/>
    <mergeCell ref="AL96:AL99"/>
    <mergeCell ref="AE96:AE120"/>
    <mergeCell ref="AF96:AF120"/>
    <mergeCell ref="AG96:AG120"/>
    <mergeCell ref="AM57:AM60"/>
    <mergeCell ref="AN57:AN60"/>
    <mergeCell ref="AO57:AO60"/>
    <mergeCell ref="AP57:AP60"/>
    <mergeCell ref="R57:R87"/>
    <mergeCell ref="AE57:AE62"/>
    <mergeCell ref="AF57:AF62"/>
    <mergeCell ref="AG57:AG62"/>
    <mergeCell ref="AH57:AH62"/>
    <mergeCell ref="AI57:AI61"/>
    <mergeCell ref="AJ57:AJ61"/>
    <mergeCell ref="AK57:AK61"/>
    <mergeCell ref="AL57:AL61"/>
    <mergeCell ref="AM63:AM66"/>
    <mergeCell ref="AN63:AN66"/>
    <mergeCell ref="AO63:AO66"/>
    <mergeCell ref="AP63:AP66"/>
    <mergeCell ref="AE63:AE68"/>
    <mergeCell ref="AF63:AF68"/>
    <mergeCell ref="AG63:AG68"/>
    <mergeCell ref="AH63:AH68"/>
    <mergeCell ref="AI63:AI67"/>
    <mergeCell ref="AJ63:AJ67"/>
    <mergeCell ref="AK63:AK67"/>
    <mergeCell ref="AL63:AL67"/>
    <mergeCell ref="AM69:AM72"/>
    <mergeCell ref="AN69:AN72"/>
    <mergeCell ref="AO69:AO72"/>
    <mergeCell ref="AP69:AP72"/>
    <mergeCell ref="AE69:AE74"/>
    <mergeCell ref="AF69:AF74"/>
    <mergeCell ref="AG69:AG74"/>
    <mergeCell ref="AH69:AH74"/>
    <mergeCell ref="AI69:AI73"/>
    <mergeCell ref="AJ69:AJ73"/>
    <mergeCell ref="AK69:AK73"/>
    <mergeCell ref="AL69:AL73"/>
    <mergeCell ref="AM75:AM78"/>
    <mergeCell ref="AN75:AN78"/>
    <mergeCell ref="AO75:AO78"/>
    <mergeCell ref="AP75:AP78"/>
    <mergeCell ref="AE75:AE80"/>
    <mergeCell ref="AF75:AF80"/>
    <mergeCell ref="AG75:AG80"/>
    <mergeCell ref="AH75:AH80"/>
    <mergeCell ref="AI75:AI79"/>
    <mergeCell ref="AJ75:AJ79"/>
    <mergeCell ref="AK75:AK79"/>
    <mergeCell ref="AL75:AL79"/>
    <mergeCell ref="AM81:AM84"/>
    <mergeCell ref="AN81:AN84"/>
    <mergeCell ref="AO81:AO84"/>
    <mergeCell ref="AP81:AP84"/>
    <mergeCell ref="AE81:AE86"/>
    <mergeCell ref="AF81:AF86"/>
    <mergeCell ref="AG81:AG86"/>
    <mergeCell ref="AH81:AH86"/>
    <mergeCell ref="AI81:AI85"/>
    <mergeCell ref="AJ81:AJ85"/>
    <mergeCell ref="AK81:AK85"/>
    <mergeCell ref="AL81:AL85"/>
    <mergeCell ref="AM100:AM102"/>
    <mergeCell ref="AN100:AN102"/>
    <mergeCell ref="AO100:AO102"/>
    <mergeCell ref="AP100:AP102"/>
    <mergeCell ref="AI100:AI103"/>
    <mergeCell ref="AJ100:AJ103"/>
    <mergeCell ref="AK100:AK103"/>
    <mergeCell ref="AL100:AL103"/>
    <mergeCell ref="AM104:AM106"/>
    <mergeCell ref="AN104:AN106"/>
    <mergeCell ref="AO104:AO106"/>
    <mergeCell ref="AP104:AP106"/>
    <mergeCell ref="AI104:AI107"/>
    <mergeCell ref="AJ104:AJ107"/>
    <mergeCell ref="AK104:AK107"/>
    <mergeCell ref="AL104:AL107"/>
    <mergeCell ref="AM108:AM110"/>
    <mergeCell ref="AN108:AN110"/>
    <mergeCell ref="AO108:AO110"/>
    <mergeCell ref="AP108:AP110"/>
    <mergeCell ref="AI108:AI111"/>
    <mergeCell ref="AJ108:AJ111"/>
    <mergeCell ref="AK108:AK111"/>
    <mergeCell ref="AL108:AL111"/>
    <mergeCell ref="AM112:AM114"/>
    <mergeCell ref="AN112:AN114"/>
    <mergeCell ref="AO112:AO114"/>
    <mergeCell ref="AP112:AP114"/>
    <mergeCell ref="AI112:AI115"/>
    <mergeCell ref="AJ112:AJ115"/>
    <mergeCell ref="AK112:AK115"/>
    <mergeCell ref="AL112:AL115"/>
    <mergeCell ref="AM116:AM118"/>
    <mergeCell ref="AN116:AN118"/>
    <mergeCell ref="AO116:AO118"/>
    <mergeCell ref="AP116:AP118"/>
    <mergeCell ref="AI116:AI119"/>
    <mergeCell ref="AJ116:AJ119"/>
    <mergeCell ref="AK116:AK119"/>
    <mergeCell ref="AL116:AL119"/>
  </mergeCells>
  <dataValidations count="9">
    <dataValidation allowBlank="1" sqref="S65656:BC65662 S983160:BC983166 S917624:BC917630 S852088:BC852094 S786552:BC786558 S721016:BC721022 S655480:BC655486 S589944:BC589950 S524408:BC524414 S458872:BC458878 S393336:BC393342 S327800:BC327806 S262264:BC262270 S196728:BC196734 S131192:BC131198"/>
    <dataValidation type="list" allowBlank="1" showInputMessage="1" errorTitle="Ошибка" error="Выберите значение из списка" prompt="Выберите значение из списка" sqref="V983157:BB983157 V917621:BB917621 V852085:BB852085 V786549:BB786549 V721013:BB721013 V655477:BB655477 V589941:BB589941 V524405:BB524405 V458869:BB458869 V393333:BB393333 V327797:BB327797 V262261:BB262261 V196725:BB196725 V131189:BB131189 V65653:BB65653">
      <formula1>kind_of_cons</formula1>
    </dataValidation>
    <dataValidation type="decimal" allowBlank="1" showErrorMessage="1" errorTitle="Ошибка" error="Допускается ввод только действительных чисел!" sqref="AO52:AO54 AG8:AG11 AO8:AO9 AG52:AG86 AG96:AG97 AO96:AO97 AG98 AO98 AG99:AG119 AG120 AO57:AO59 AO60 AO63:AO65 AO66 AO69:AO71 AO72 AO75:AO77 AO78 AO81:AO83 AO84 AO100:AO101 AO102 AO104:AO105 AO106 AO108:AO109 AO110 AO112:AO113 AO114 AO116:AO117 AO118">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54 AA131190 AA196726 AA262262 AA327798 AA393334 AA458870 AA524406 AA589942 AA655478 AA721014 AA786550 AA852086 AA917622 AA983158 AC131190 AC458870 AC196726 AC262262 AC327798 AC393334 AC524406 AC589942 AC655478 AC721014 AC786550 AC852086 AC917622 AC983158 AC65654 AH52:AH54 AY8 AP52:AP53 AK52:AL54 AA8 AY65654 AY131190 AY196726 AY262262 AY327798 AY393334 AY458870 AY524406 AY589942 AY655478 AY721014 AY786550 AY852086 AY917622 AY983158 BA458870 BA196726 BA262262 BA327798 BA393334 BA524406 BA589942 BA655478 BA721014 BA786550 BA852086 BA917622 BA983158 BA65654 BA52:BA53 AC8:AD8 BA20 BA8 AY52:AY53 AK8:AL9 AD20 AG20:AH20 AK20:AL20 AP20 AY20 AH8:AH9 AP8 BA131190 AC52:AD53 AA52:AA53 AA96:AA97 AC96:AC97 AD96:AD97 AH96:AH97 AK96:AK97 AL96:AL97 AP96:AP97 AY96:AY97 BA96:BA97 AH98 AK98 AL98 AA57:AA59 AC57:AC59 AD57:AD59 AH57:AH59 AK57:AK59 AL57:AL59 AP57:AP59 AY57:AY59 BA57:BA59 AH60 AK60 AL60 AA63:AA65 AC63:AC65 AD63:AD65 AH63:AH65 AK63:AK65 AL63:AL65 AP63:AP65 AY63:AY65 BA63:BA65 AH66 AK66 AL66 AA69:AA71 AC69:AC71 AD69:AD71 AH69:AH71 AK69:AK71 AL69:AL71 AP69:AP71 AY69:AY71 BA69:BA71 AH72 AK72 AL72 AA75:AA77 AC75:AC77 AD75:AD77 AH75:AH77 AK75:AK77 AL75:AL77 AP75:AP77 AY75:AY77 BA75:BA77 AH78 AK78 AL78 AA81:AA83 AC81:AC83 AD81:AD83 AH81:AH83 AK81:AK83 AL81:AL83 AP81:AP83 AY81:AY83 BA81:BA83 AH84 AK84 AL84 AA100:AA101 AC100:AC101 AD100:AD101 AH100:AH101 AK100:AK101 AL100:AL101 AP100:AP101 AY100:AY101 BA100:BA101 AH102 AK102 AL102 AA104:AA105 AC104:AC105 AD104:AD105 AH104:AH105 AK104:AK105 AL104:AL105 AP104:AP105 AY104:AY105 BA104:BA105 AH106 AK106 AL106 AA108:AA109 AC108:AC109 AD108:AD109 AH108:AH109 AK108:AK109 AL108:AL109 AP108:AP109 AY108:AY109 BA108:BA109 AH110 AK110 AL110 AA112:AA113 AC112:AC113 AD112:AD113 AH112:AH113 AK112:AK113 AL112:AL113 AP112:AP113 AY112:AY113 BA112:BA113 AH114 AK114 AL114 AA116:AA117 AC116:AC117 AD116:AD117 AH116:AH117 AK116:AK117 AL116:AL117 AP116:AP117 AY116:AY117 BA116:BA117 AH118 AK118 AL118"/>
    <dataValidation type="textLength" operator="lessThanOrEqual" allowBlank="1" showInputMessage="1" showErrorMessage="1" errorTitle="Ошибка" error="Допускается ввод не более 900 символов!" sqref="BC65648:BC65655 BC131184:BC131191 BC196720:BC196727 BC262256:BC262263 BC327792:BC327799 BC393328:BC393335 BC458864:BC458871 BC524400:BC524407 BC589936:BC589943 BC655472:BC655479 BC721008:BC721015 BC786544:BC786551 BC852080:BC852087 BC917616:BC917623 BC983152:BC983159 AS8 T8:T12 AS52:AS53 T52:T87 T96:T97 AS96:AS97 T98 T99:T119 T120 T121 AS57:AS59 AS63:AS65 AS69:AS71 AS75:AS77 AS81:AS83 AS100:AS101 AS104:AS105 AS108:AS109 AS112:AS113 AS116:AS117">
      <formula1>900</formula1>
    </dataValidation>
    <dataValidation allowBlank="1" promptTitle="checkPeriodRange" sqref="W131191 W196727 W262263 W327799 W393335 W458871 W524407 W589943 W655479 W721015 W786551 W852087 W917623 W983159 AW87 AU12 BB12 AW65655 AW131191 AW196727 AW262263 AW327799 AW393335 AW458871 AW524407 AW589943 AW655479 AW721015 AW786551 AW852087 AW917623 AW983159 Y65655 Y87 W65655 Y131191 Y196727 Y262263 Y327799 Y393335 Y458871 Y524407 Y589943 Y655479 Y721015 Y786551 Y852087 Y917623 Y983159 AU87 Y12 BB87 W12 AW12 W87 W121 Y121 AU121 AW121 BB1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54 Z131190 Z196726 Z262262 Z327798 Z393334 Z458870 Z524406 Z589942 Z655478 Z721014 Z786550 Z852086 Z917622 Z983158 AB65654 AB131190 AB196726 AB262262 AB327798 AB393334 AB458870 AB524406 AB589942 AB655478 AB721014 AB786550 AB852086 AB917622 AB983158 Z8 AB8 AX65654 AX131190 AX196726 AX262262 AX327798 AX393334 AX458870 AX524406 AX589942 AX655478 AX721014 AX786550 AX852086 AX917622 AX983158 AZ65654 AZ131190 AZ196726 AZ262262 AZ327798 AZ393334 AZ458870 AZ524406 AZ589942 AZ655478 AZ721014 AZ786550 AZ852086 AZ917622 AZ983158 AX52:AX53 AX20 AZ8 AZ52:AZ53 AX8 AZ20 Z52:Z53 AB52:AB53 Z96:Z97 AB96:AB97 AX96:AX97 AZ96:AZ97 Z57:Z59 AB57:AB59 AX57:AX59 AZ57:AZ59 Z63:Z65 AB63:AB65 AX63:AX65 AZ63:AZ65 Z69:Z71 AB69:AB71 AX69:AX71 AZ69:AZ71 Z75:Z77 AB75:AB77 AX75:AX77 AZ75:AZ77 Z81:Z83 AB81:AB83 AX81:AX83 AZ81:AZ83 Z100:Z101 AB100:AB101 AX100:AX101 AZ100:AZ101 Z104:Z105 AB104:AB105 AX104:AX105 AZ104:AZ105 Z108:Z109 AB108:AB109 AX108:AX109 AZ108:AZ109 Z112:Z113 AB112:AB113 AX112:AX113 AZ112:AZ113 Z116:Z117 AB116:AB117 AX116:AX117 AZ116:AZ117"/>
    <dataValidation type="list" allowBlank="1" showInputMessage="1" showErrorMessage="1" errorTitle="Ошибка" error="Выберите значение из списка" sqref="AD917620:AS917620 AD983156:AS983156 AD65652:AS65652 AD131188:AS131188 AD196724:AS196724 AD262260:AS262260 AD327796:AS327796 AD393332:AS393332 AD458868:AS458868 AD524404:AS524404 AD589940:AS589940 AD655476:AS655476 AD721012:AS721012 AD786548:AS786548 AD852084:AS852084">
      <formula1>kind_of_scheme_in</formula1>
    </dataValidation>
    <dataValidation type="list" allowBlank="1" showInputMessage="1" showErrorMessage="1" errorTitle="Ошибка" error="Выберите значение из списка" sqref="T65654 T131190 T196726 T262262 T327798 T393334 T458870 T524406 T589942 T655478 T721014 T786550 T852086 T917622 T983158">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1CFEB-B036-75D7-9553-0944FC26D7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510">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500" t="s">
        <v>491</v>
      </c>
      <c r="W38" s="2100" t="s">
        <v>438</v>
      </c>
      <c r="X38" s="2102"/>
      <c r="Y38" s="2100" t="s">
        <v>439</v>
      </c>
      <c r="Z38" s="2101"/>
      <c r="AA38" s="2102"/>
      <c r="AB38" s="2112"/>
      <c r="AC38" s="1500" t="s">
        <v>491</v>
      </c>
      <c r="AD38" s="2100" t="s">
        <v>438</v>
      </c>
      <c r="AE38" s="2102"/>
      <c r="AF38" s="2100" t="s">
        <v>439</v>
      </c>
      <c r="AG38" s="2101"/>
      <c r="AH38" s="2102"/>
      <c r="AI38" s="2112"/>
      <c r="AJ38" s="2115"/>
      <c r="AK38" s="1953"/>
    </row>
    <row customHeight="1" ht="86.2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500" t="s">
        <v>528</v>
      </c>
      <c r="W39" s="1224" t="s">
        <v>529</v>
      </c>
      <c r="X39" s="1224" t="s">
        <v>496</v>
      </c>
      <c r="Y39" s="1506" t="s">
        <v>449</v>
      </c>
      <c r="Z39" s="2103" t="s">
        <v>450</v>
      </c>
      <c r="AA39" s="2104"/>
      <c r="AB39" s="2113"/>
      <c r="AC39" s="1500" t="s">
        <v>528</v>
      </c>
      <c r="AD39" s="1224" t="s">
        <v>529</v>
      </c>
      <c r="AE39" s="1224" t="s">
        <v>496</v>
      </c>
      <c r="AF39" s="1506" t="s">
        <v>449</v>
      </c>
      <c r="AG39" s="2103" t="s">
        <v>450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269</v>
      </c>
      <c r="B42" s="1380" t="s">
        <v>270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269</v>
      </c>
      <c r="B43" s="1380" t="s">
        <v>270</v>
      </c>
      <c r="C43" s="1380" t="s">
        <v>271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527</v>
      </c>
      <c r="AM43" s="496"/>
      <c r="AN43" s="496" t="str">
        <f>IF(T43="","",T43)</f>
        <v>Наименование централизованной системы водоотведения</v>
      </c>
      <c r="AO43" s="496"/>
      <c r="AP43" s="496"/>
    </row>
    <row customHeight="1" ht="23.25">
      <c r="A44" s="1380" t="s">
        <v>269</v>
      </c>
      <c r="B44" s="1380" t="s">
        <v>270</v>
      </c>
      <c r="C44" s="1380" t="s">
        <v>271</v>
      </c>
      <c r="D44" s="1380" t="s">
        <v>530</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269</v>
      </c>
      <c r="B45" s="1380" t="s">
        <v>270</v>
      </c>
      <c r="C45" s="1380" t="s">
        <v>271</v>
      </c>
      <c r="D45" s="1380" t="s">
        <v>530</v>
      </c>
      <c r="E45" s="2090"/>
      <c r="F45" s="2090"/>
      <c r="G45" s="2090"/>
      <c r="H45" s="2090"/>
      <c r="I45" s="2092"/>
      <c r="J45" s="2091" t="str">
        <f>I44&amp;".1"</f>
        <v>...1.1</v>
      </c>
      <c r="K45" s="1380"/>
      <c r="L45" s="1381" t="s">
        <v>411</v>
      </c>
      <c r="P45" s="2093"/>
      <c r="Q45" s="2093">
        <v>1</v>
      </c>
      <c r="R45" s="345"/>
      <c r="S45" s="1510"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269</v>
      </c>
      <c r="B46" s="1380" t="s">
        <v>270</v>
      </c>
      <c r="C46" s="1380" t="s">
        <v>271</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269</v>
      </c>
      <c r="B47" s="1380" t="s">
        <v>270</v>
      </c>
      <c r="C47" s="1380" t="s">
        <v>271</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269</v>
      </c>
      <c r="B48" s="1380" t="s">
        <v>270</v>
      </c>
      <c r="C48" s="1380" t="s">
        <v>271</v>
      </c>
      <c r="D48" s="1380" t="s">
        <v>530</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269</v>
      </c>
      <c r="B49" s="1380" t="s">
        <v>270</v>
      </c>
      <c r="C49" s="1380" t="s">
        <v>271</v>
      </c>
      <c r="D49" s="1380" t="s">
        <v>530</v>
      </c>
      <c r="E49" s="2090"/>
      <c r="F49" s="2090"/>
      <c r="G49" s="2090"/>
      <c r="H49" s="2090"/>
      <c r="I49" s="2091"/>
      <c r="J49" s="1380"/>
      <c r="K49" s="1380"/>
      <c r="L49" s="1381"/>
      <c r="P49" s="2093"/>
      <c r="Q49" s="1498"/>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269</v>
      </c>
      <c r="B50" s="1380" t="s">
        <v>270</v>
      </c>
      <c r="C50" s="1380" t="s">
        <v>271</v>
      </c>
      <c r="D50" s="1380" t="s">
        <v>530</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269</v>
      </c>
      <c r="B51" s="1360" t="s">
        <v>270</v>
      </c>
      <c r="C51" s="1331"/>
      <c r="D51" s="1331"/>
      <c r="E51" s="2090"/>
      <c r="F51" s="2089"/>
      <c r="G51" s="1331"/>
      <c r="H51" s="1331"/>
      <c r="I51" s="1331"/>
      <c r="J51" s="1331"/>
      <c r="K51" s="1331"/>
      <c r="L51" s="1511"/>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269</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BABD9-5E4F-6E11-FA65-5B7D48BDCF5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527</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510">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500" t="s">
        <v>491</v>
      </c>
      <c r="W38" s="2100" t="s">
        <v>438</v>
      </c>
      <c r="X38" s="2102"/>
      <c r="Y38" s="2100" t="s">
        <v>439</v>
      </c>
      <c r="Z38" s="2101"/>
      <c r="AA38" s="2102"/>
      <c r="AB38" s="2112"/>
      <c r="AC38" s="1500" t="s">
        <v>491</v>
      </c>
      <c r="AD38" s="2100" t="s">
        <v>438</v>
      </c>
      <c r="AE38" s="2102"/>
      <c r="AF38" s="2100" t="s">
        <v>439</v>
      </c>
      <c r="AG38" s="2101"/>
      <c r="AH38" s="2102"/>
      <c r="AI38" s="2112"/>
      <c r="AJ38" s="2115"/>
      <c r="AK38" s="1953"/>
    </row>
    <row customHeight="1" ht="86.2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500" t="s">
        <v>528</v>
      </c>
      <c r="W39" s="1224" t="s">
        <v>529</v>
      </c>
      <c r="X39" s="1224" t="s">
        <v>496</v>
      </c>
      <c r="Y39" s="1506" t="s">
        <v>449</v>
      </c>
      <c r="Z39" s="2103" t="s">
        <v>450</v>
      </c>
      <c r="AA39" s="2104"/>
      <c r="AB39" s="2113"/>
      <c r="AC39" s="1500" t="s">
        <v>528</v>
      </c>
      <c r="AD39" s="1224" t="s">
        <v>529</v>
      </c>
      <c r="AE39" s="1224" t="s">
        <v>496</v>
      </c>
      <c r="AF39" s="1506" t="s">
        <v>449</v>
      </c>
      <c r="AG39" s="2103" t="s">
        <v>450</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274</v>
      </c>
      <c r="B42" s="1380" t="s">
        <v>275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274</v>
      </c>
      <c r="B43" s="1380" t="s">
        <v>275</v>
      </c>
      <c r="C43" s="1380" t="s">
        <v>276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527</v>
      </c>
      <c r="AM43" s="496"/>
      <c r="AN43" s="496" t="str">
        <f>IF(T43="","",T43)</f>
        <v>Наименование централизованной системы водоотведения</v>
      </c>
      <c r="AO43" s="496"/>
      <c r="AP43" s="496"/>
    </row>
    <row customHeight="1" ht="23.25">
      <c r="A44" s="1380" t="s">
        <v>274</v>
      </c>
      <c r="B44" s="1380" t="s">
        <v>275</v>
      </c>
      <c r="C44" s="1380" t="s">
        <v>276</v>
      </c>
      <c r="D44" s="1380" t="s">
        <v>531</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274</v>
      </c>
      <c r="B45" s="1380" t="s">
        <v>275</v>
      </c>
      <c r="C45" s="1380" t="s">
        <v>276</v>
      </c>
      <c r="D45" s="1380" t="s">
        <v>531</v>
      </c>
      <c r="E45" s="2090"/>
      <c r="F45" s="2090"/>
      <c r="G45" s="2090"/>
      <c r="H45" s="2090"/>
      <c r="I45" s="2092"/>
      <c r="J45" s="2091" t="str">
        <f>I44&amp;".1"</f>
        <v>...1.1</v>
      </c>
      <c r="K45" s="1380"/>
      <c r="L45" s="1381" t="s">
        <v>411</v>
      </c>
      <c r="P45" s="2093"/>
      <c r="Q45" s="2093">
        <v>1</v>
      </c>
      <c r="R45" s="345"/>
      <c r="S45" s="1510"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274</v>
      </c>
      <c r="B46" s="1380" t="s">
        <v>275</v>
      </c>
      <c r="C46" s="1380" t="s">
        <v>276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274</v>
      </c>
      <c r="B47" s="1380" t="s">
        <v>275</v>
      </c>
      <c r="C47" s="1380" t="s">
        <v>276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274</v>
      </c>
      <c r="B48" s="1380" t="s">
        <v>275</v>
      </c>
      <c r="C48" s="1380" t="s">
        <v>276</v>
      </c>
      <c r="D48" s="1380" t="s">
        <v>531</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274</v>
      </c>
      <c r="B49" s="1380" t="s">
        <v>275</v>
      </c>
      <c r="C49" s="1380" t="s">
        <v>276</v>
      </c>
      <c r="D49" s="1380" t="s">
        <v>531</v>
      </c>
      <c r="E49" s="2090"/>
      <c r="F49" s="2090"/>
      <c r="G49" s="2090"/>
      <c r="H49" s="2090"/>
      <c r="I49" s="2091"/>
      <c r="J49" s="1380"/>
      <c r="K49" s="1380"/>
      <c r="L49" s="1381"/>
      <c r="P49" s="2093"/>
      <c r="Q49" s="1498"/>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274</v>
      </c>
      <c r="B50" s="1380" t="s">
        <v>275</v>
      </c>
      <c r="C50" s="1380" t="s">
        <v>276</v>
      </c>
      <c r="D50" s="1380" t="s">
        <v>531</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274</v>
      </c>
      <c r="B51" s="1360" t="s">
        <v>275</v>
      </c>
      <c r="C51" s="1331"/>
      <c r="D51" s="1331"/>
      <c r="E51" s="2090"/>
      <c r="F51" s="2089"/>
      <c r="G51" s="1331"/>
      <c r="H51" s="1331"/>
      <c r="I51" s="1331"/>
      <c r="J51" s="1331"/>
      <c r="K51" s="1331"/>
      <c r="L51" s="1511"/>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274</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10B14-9E8B-84E8-E4D1-78ED2EEB94F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527</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502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532</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533</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420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421</v>
      </c>
      <c r="P24" s="1525"/>
      <c r="Q24" s="1527"/>
      <c r="R24" s="1527"/>
      <c r="AA24" s="1524" t="s">
        <v>423</v>
      </c>
      <c r="AC24" s="1524" t="s">
        <v>424</v>
      </c>
      <c r="AD24" s="1524" t="s">
        <v>470</v>
      </c>
      <c r="AH24" s="1524" t="s">
        <v>470</v>
      </c>
      <c r="AK24" s="1524" t="s">
        <v>507</v>
      </c>
      <c r="AL24" s="1524" t="s">
        <v>470</v>
      </c>
      <c r="AP24" s="1524" t="s">
        <v>470</v>
      </c>
      <c r="AY24" s="1524" t="s">
        <v>423</v>
      </c>
      <c r="BA24" s="1524" t="s">
        <v>424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426</v>
      </c>
      <c r="T32" s="2080"/>
      <c r="U32" s="1389"/>
      <c r="V32" s="2081" t="str">
        <f>IF(TITLE_DATE_PR_CHANGE="",IF(TITLE_DATE_PR="","",TITLE_DATE_PR),TITLE_DATE_PR_CHANGE)</f>
        <v>45274.4790625</v>
      </c>
      <c r="W32" s="2081"/>
      <c r="X32" s="2081"/>
      <c r="Y32" s="2081"/>
      <c r="Z32" s="2081"/>
      <c r="AA32" s="2081"/>
      <c r="AB32" s="2081"/>
      <c r="AC32" s="314"/>
      <c r="AD32" s="2081" t="str">
        <f>IF(TITLE_DATE_PR_CHANGE="",IF(TITLE_DATE_PR="","",TITLE_DATE_PR),TITLE_DATE_PR_CHANGE)</f>
        <v>45274.4790625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427</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426</v>
      </c>
      <c r="T36" s="2080"/>
      <c r="U36" s="1389"/>
      <c r="V36" s="2081" t="str">
        <f>IF(TITLE_DATE_PR_CHANGE="",IF(TITLE_DATE_PR="","",TITLE_DATE_PR),TITLE_DATE_PR_CHANGE)</f>
        <v>45274.4790625</v>
      </c>
      <c r="W36" s="2081"/>
      <c r="X36" s="2081"/>
      <c r="Y36" s="2081"/>
      <c r="Z36" s="2081"/>
      <c r="AA36" s="2081"/>
      <c r="AB36" s="2081"/>
      <c r="AC36" s="314"/>
      <c r="AD36" s="2081" t="str">
        <f>IF(TITLE_DATE_PR_CHANGE="",IF(TITLE_DATE_PR="","",TITLE_DATE_PR),TITLE_DATE_PR_CHANGE)</f>
        <v>45274.4790625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427</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304</v>
      </c>
    </row>
    <row customHeight="1" ht="14.25">
      <c r="Q41" s="272"/>
      <c r="R41" s="368"/>
      <c r="S41" s="2107" t="s">
        <v>86</v>
      </c>
      <c r="T41" s="2044" t="s">
        <v>508</v>
      </c>
      <c r="U41" s="281"/>
      <c r="V41" s="2108" t="s">
        <v>432</v>
      </c>
      <c r="W41" s="2109"/>
      <c r="X41" s="2109"/>
      <c r="Y41" s="2109"/>
      <c r="Z41" s="2109"/>
      <c r="AA41" s="2109"/>
      <c r="AB41" s="2110"/>
      <c r="AC41" s="2111" t="s">
        <v>433</v>
      </c>
      <c r="AD41" s="2155" t="s">
        <v>534</v>
      </c>
      <c r="AE41" s="2128"/>
      <c r="AF41" s="2128"/>
      <c r="AG41" s="2156"/>
      <c r="AH41" s="2155" t="s">
        <v>535</v>
      </c>
      <c r="AI41" s="2128"/>
      <c r="AJ41" s="2128"/>
      <c r="AK41" s="2156"/>
      <c r="AL41" s="2155" t="s">
        <v>536</v>
      </c>
      <c r="AM41" s="2128"/>
      <c r="AN41" s="2128"/>
      <c r="AO41" s="2156"/>
      <c r="AP41" s="2155" t="s">
        <v>512</v>
      </c>
      <c r="AQ41" s="2128"/>
      <c r="AR41" s="2128"/>
      <c r="AS41" s="2156"/>
      <c r="AT41" s="2108" t="s">
        <v>432</v>
      </c>
      <c r="AU41" s="2109"/>
      <c r="AV41" s="2109"/>
      <c r="AW41" s="2109"/>
      <c r="AX41" s="2109"/>
      <c r="AY41" s="2109"/>
      <c r="AZ41" s="2110"/>
      <c r="BA41" s="2111" t="s">
        <v>433</v>
      </c>
      <c r="BB41" s="2114" t="s">
        <v>435</v>
      </c>
      <c r="BC41" s="1953"/>
    </row>
    <row customHeight="1" ht="33.75">
      <c r="Q42" s="272"/>
      <c r="R42" s="368"/>
      <c r="S42" s="2107"/>
      <c r="T42" s="2044"/>
      <c r="U42" s="1026"/>
      <c r="V42" s="2011" t="s">
        <v>513</v>
      </c>
      <c r="W42" s="2012"/>
      <c r="X42" s="2011" t="s">
        <v>514</v>
      </c>
      <c r="Y42" s="2012"/>
      <c r="Z42" s="2126" t="s">
        <v>515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537</v>
      </c>
      <c r="AU42" s="2012"/>
      <c r="AV42" s="2011" t="s">
        <v>538</v>
      </c>
      <c r="AW42" s="2012"/>
      <c r="AX42" s="2126" t="s">
        <v>515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440</v>
      </c>
      <c r="F44" s="1381" t="s">
        <v>441</v>
      </c>
      <c r="G44" s="1381" t="s">
        <v>442</v>
      </c>
      <c r="H44" s="1381" t="s">
        <v>443</v>
      </c>
      <c r="I44" s="1381" t="s">
        <v>444</v>
      </c>
      <c r="J44" s="1381" t="s">
        <v>445</v>
      </c>
      <c r="K44" s="1381" t="s">
        <v>446</v>
      </c>
      <c r="L44" s="1381" t="s">
        <v>421</v>
      </c>
      <c r="Q44" s="272"/>
      <c r="R44" s="368"/>
      <c r="S44" s="2107"/>
      <c r="T44" s="2044"/>
      <c r="U44" s="282"/>
      <c r="V44" s="1496" t="s">
        <v>480</v>
      </c>
      <c r="W44" s="1496" t="s">
        <v>481</v>
      </c>
      <c r="X44" s="1496" t="s">
        <v>480</v>
      </c>
      <c r="Y44" s="1496" t="s">
        <v>481</v>
      </c>
      <c r="Z44" s="1506" t="s">
        <v>449</v>
      </c>
      <c r="AA44" s="2103" t="s">
        <v>450</v>
      </c>
      <c r="AB44" s="2104"/>
      <c r="AC44" s="2113"/>
      <c r="AD44" s="2159"/>
      <c r="AE44" s="2160"/>
      <c r="AF44" s="2160"/>
      <c r="AG44" s="2161"/>
      <c r="AH44" s="2159"/>
      <c r="AI44" s="2160"/>
      <c r="AJ44" s="2160"/>
      <c r="AK44" s="2161"/>
      <c r="AL44" s="2159"/>
      <c r="AM44" s="2160"/>
      <c r="AN44" s="2160"/>
      <c r="AO44" s="2161"/>
      <c r="AP44" s="2159"/>
      <c r="AQ44" s="2160"/>
      <c r="AR44" s="2160"/>
      <c r="AS44" s="2161"/>
      <c r="AT44" s="1496" t="s">
        <v>480</v>
      </c>
      <c r="AU44" s="1496" t="s">
        <v>481</v>
      </c>
      <c r="AV44" s="1496" t="s">
        <v>480</v>
      </c>
      <c r="AW44" s="1496" t="s">
        <v>481</v>
      </c>
      <c r="AX44" s="1506" t="s">
        <v>449</v>
      </c>
      <c r="AY44" s="2103" t="s">
        <v>450</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279</v>
      </c>
      <c r="B47" s="1380" t="s">
        <v>280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403</v>
      </c>
      <c r="BE47" s="496"/>
      <c r="BF47" s="496" t="str">
        <f>IF(T47="","",T47)</f>
        <v>Территория действия тарифа</v>
      </c>
      <c r="BG47" s="496"/>
      <c r="BH47" s="496"/>
    </row>
    <row customHeight="1" ht="33.75">
      <c r="A48" s="1380" t="s">
        <v>279</v>
      </c>
      <c r="B48" s="1380" t="s">
        <v>280</v>
      </c>
      <c r="C48" s="1380" t="s">
        <v>281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527</v>
      </c>
      <c r="BE48" s="496"/>
      <c r="BF48" s="496" t="str">
        <f>IF(T48="","",T48)</f>
        <v>Наименование централизованной системы водоотведения</v>
      </c>
      <c r="BG48" s="496"/>
      <c r="BH48" s="496"/>
    </row>
    <row s="1667" customFormat="1" customHeight="1" ht="0">
      <c r="A49" s="1360" t="s">
        <v>279</v>
      </c>
      <c r="B49" s="1360" t="s">
        <v>280</v>
      </c>
      <c r="C49" s="1360" t="s">
        <v>281</v>
      </c>
      <c r="D49" s="1360" t="s">
        <v>539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407</v>
      </c>
      <c r="BE49" s="496"/>
      <c r="BF49" s="496" t="str">
        <f>IF(T49="","",T49)</f>
        <v/>
      </c>
      <c r="BG49" s="496"/>
      <c r="BH49" s="496"/>
    </row>
    <row s="1667" customFormat="1" customHeight="1" ht="0">
      <c r="A50" s="1360" t="s">
        <v>279</v>
      </c>
      <c r="B50" s="1360" t="s">
        <v>280</v>
      </c>
      <c r="C50" s="1360" t="s">
        <v>281</v>
      </c>
      <c r="D50" s="1360" t="s">
        <v>539</v>
      </c>
      <c r="E50" s="2090"/>
      <c r="F50" s="2090"/>
      <c r="G50" s="2090"/>
      <c r="H50" s="2090"/>
      <c r="I50" s="2091" t="str">
        <f>S49&amp;".1"</f>
        <v>.1</v>
      </c>
      <c r="J50" s="1360"/>
      <c r="K50" s="1360"/>
      <c r="L50" s="1363" t="s">
        <v>408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279</v>
      </c>
      <c r="B51" s="1360" t="s">
        <v>280</v>
      </c>
      <c r="C51" s="1360" t="s">
        <v>281</v>
      </c>
      <c r="D51" s="1360" t="s">
        <v>539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279</v>
      </c>
      <c r="B52" s="1380" t="s">
        <v>280</v>
      </c>
      <c r="C52" s="1380" t="s">
        <v>281</v>
      </c>
      <c r="D52" s="1380" t="s">
        <v>539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502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503</v>
      </c>
      <c r="AT53" s="1410"/>
      <c r="AU53" s="1513"/>
      <c r="AV53" s="1410"/>
      <c r="AW53" s="1513"/>
      <c r="AX53" s="1410"/>
      <c r="AY53" s="1410"/>
      <c r="AZ53" s="1410"/>
      <c r="BA53" s="1410"/>
      <c r="BB53" s="1414"/>
      <c r="BC53" s="2120"/>
      <c r="BE53" s="496"/>
      <c r="BF53" s="496"/>
      <c r="BG53" s="496"/>
      <c r="BH53" s="496"/>
    </row>
    <row customHeight="1" ht="11.25">
      <c r="A54" s="1380" t="s">
        <v>279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532</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533</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279</v>
      </c>
      <c r="B56" s="1380" t="s">
        <v>280</v>
      </c>
      <c r="C56" s="1380" t="s">
        <v>281</v>
      </c>
      <c r="D56" s="1380" t="s">
        <v>539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279</v>
      </c>
      <c r="B57" s="1380" t="s">
        <v>280</v>
      </c>
      <c r="C57" s="1380" t="s">
        <v>281</v>
      </c>
      <c r="D57" s="1380" t="s">
        <v>539</v>
      </c>
      <c r="E57" s="2090"/>
      <c r="F57" s="2090"/>
      <c r="G57" s="2090"/>
      <c r="H57" s="2090"/>
      <c r="I57" s="2092"/>
      <c r="J57" s="2091"/>
      <c r="K57" s="1380"/>
      <c r="L57" s="1381"/>
      <c r="P57" s="2093"/>
      <c r="Q57" s="2093"/>
      <c r="R57" s="344"/>
      <c r="S57" s="1295"/>
      <c r="T57" s="268" t="s">
        <v>469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279</v>
      </c>
      <c r="B58" s="1360" t="s">
        <v>280</v>
      </c>
      <c r="C58" s="1360" t="s">
        <v>281</v>
      </c>
      <c r="D58" s="1360" t="s">
        <v>539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279</v>
      </c>
      <c r="B59" s="1360" t="s">
        <v>280</v>
      </c>
      <c r="C59" s="1360" t="s">
        <v>281</v>
      </c>
      <c r="D59" s="1360" t="s">
        <v>539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279</v>
      </c>
      <c r="B60" s="1360" t="s">
        <v>280</v>
      </c>
      <c r="C60" s="1360" t="s">
        <v>281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279</v>
      </c>
      <c r="B61" s="1360" t="s">
        <v>280</v>
      </c>
      <c r="C61" s="1331"/>
      <c r="D61" s="1331"/>
      <c r="E61" s="2090"/>
      <c r="F61" s="2089"/>
      <c r="G61" s="1331"/>
      <c r="H61" s="1331"/>
      <c r="I61" s="1331"/>
      <c r="J61" s="1331"/>
      <c r="K61" s="1331"/>
      <c r="L61" s="1511"/>
      <c r="M61" s="1338"/>
      <c r="N61" s="1338"/>
      <c r="P61" s="1333"/>
      <c r="Q61" s="1334"/>
      <c r="R61" s="1333"/>
      <c r="S61" s="1339"/>
      <c r="T61" s="1342" t="s">
        <v>215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279</v>
      </c>
      <c r="B62" s="1360"/>
      <c r="C62" s="1360"/>
      <c r="D62" s="1360"/>
      <c r="E62" s="2089"/>
      <c r="F62" s="1360"/>
      <c r="G62" s="1360"/>
      <c r="H62" s="1360"/>
      <c r="I62" s="1360"/>
      <c r="J62" s="1360"/>
      <c r="K62" s="1360"/>
      <c r="L62" s="1363"/>
      <c r="M62" s="1338"/>
      <c r="N62" s="1338"/>
      <c r="O62" s="514"/>
      <c r="P62" s="376"/>
      <c r="Q62" s="1361"/>
      <c r="R62" s="376"/>
      <c r="S62" s="1339"/>
      <c r="T62" s="1342" t="s">
        <v>216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217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16F7D-9E99-C549-80EF-A92D813E462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540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510">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500" t="s">
        <v>542</v>
      </c>
      <c r="W38" s="2100" t="s">
        <v>543</v>
      </c>
      <c r="X38" s="2102"/>
      <c r="Y38" s="2100" t="s">
        <v>439</v>
      </c>
      <c r="Z38" s="2101"/>
      <c r="AA38" s="2102"/>
      <c r="AB38" s="2112"/>
      <c r="AC38" s="1500" t="s">
        <v>542</v>
      </c>
      <c r="AD38" s="2100" t="s">
        <v>543</v>
      </c>
      <c r="AE38" s="2102"/>
      <c r="AF38" s="2100" t="s">
        <v>439</v>
      </c>
      <c r="AG38" s="2101"/>
      <c r="AH38" s="2102"/>
      <c r="AI38" s="2112"/>
      <c r="AJ38" s="2115"/>
      <c r="AK38" s="1953"/>
    </row>
    <row customHeight="1" ht="86.2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500" t="s">
        <v>544</v>
      </c>
      <c r="W39" s="1224" t="s">
        <v>545</v>
      </c>
      <c r="X39" s="1224" t="s">
        <v>546</v>
      </c>
      <c r="Y39" s="1506" t="s">
        <v>449</v>
      </c>
      <c r="Z39" s="2103" t="s">
        <v>450</v>
      </c>
      <c r="AA39" s="2104"/>
      <c r="AB39" s="2113"/>
      <c r="AC39" s="1500" t="s">
        <v>544</v>
      </c>
      <c r="AD39" s="1224" t="s">
        <v>545</v>
      </c>
      <c r="AE39" s="1224" t="s">
        <v>546</v>
      </c>
      <c r="AF39" s="1506" t="s">
        <v>449</v>
      </c>
      <c r="AG39" s="2103" t="s">
        <v>450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540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541</v>
      </c>
      <c r="AM43" s="496"/>
      <c r="AN43" s="496" t="str">
        <f>IF(T43="","",T43)</f>
        <v>Наименование централизованной системы горячего водоснабжения</v>
      </c>
      <c r="AO43" s="496"/>
      <c r="AP43" s="496"/>
    </row>
    <row customHeight="1" ht="23.25">
      <c r="A44" s="1380" t="s">
        <v>254</v>
      </c>
      <c r="B44" s="1380" t="s">
        <v>255</v>
      </c>
      <c r="C44" s="1380" t="s">
        <v>256</v>
      </c>
      <c r="D44" s="1380" t="s">
        <v>547</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254</v>
      </c>
      <c r="B45" s="1380" t="s">
        <v>255</v>
      </c>
      <c r="C45" s="1380" t="s">
        <v>256</v>
      </c>
      <c r="D45" s="1380" t="s">
        <v>547</v>
      </c>
      <c r="E45" s="2090"/>
      <c r="F45" s="2090"/>
      <c r="G45" s="2090"/>
      <c r="H45" s="2090"/>
      <c r="I45" s="2092"/>
      <c r="J45" s="2091" t="str">
        <f>I44&amp;".1"</f>
        <v>...1.1</v>
      </c>
      <c r="K45" s="1380"/>
      <c r="L45" s="1381" t="s">
        <v>411</v>
      </c>
      <c r="P45" s="2093"/>
      <c r="Q45" s="2093">
        <v>1</v>
      </c>
      <c r="R45" s="345"/>
      <c r="S45" s="1510"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254</v>
      </c>
      <c r="B46" s="1380" t="s">
        <v>255</v>
      </c>
      <c r="C46" s="1380" t="s">
        <v>256</v>
      </c>
      <c r="D46" s="1380" t="s">
        <v>547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254</v>
      </c>
      <c r="B47" s="1380" t="s">
        <v>255</v>
      </c>
      <c r="C47" s="1380" t="s">
        <v>256</v>
      </c>
      <c r="D47" s="1380" t="s">
        <v>547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254</v>
      </c>
      <c r="B48" s="1380" t="s">
        <v>255</v>
      </c>
      <c r="C48" s="1380" t="s">
        <v>256</v>
      </c>
      <c r="D48" s="1380" t="s">
        <v>547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254</v>
      </c>
      <c r="B49" s="1380" t="s">
        <v>255</v>
      </c>
      <c r="C49" s="1380" t="s">
        <v>256</v>
      </c>
      <c r="D49" s="1380" t="s">
        <v>547</v>
      </c>
      <c r="E49" s="2090"/>
      <c r="F49" s="2090"/>
      <c r="G49" s="2090"/>
      <c r="H49" s="2090"/>
      <c r="I49" s="2091"/>
      <c r="J49" s="1380"/>
      <c r="K49" s="1380"/>
      <c r="L49" s="1381"/>
      <c r="P49" s="2093"/>
      <c r="Q49" s="1498"/>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254</v>
      </c>
      <c r="B50" s="1380" t="s">
        <v>255</v>
      </c>
      <c r="C50" s="1380" t="s">
        <v>256</v>
      </c>
      <c r="D50" s="1380" t="s">
        <v>547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254</v>
      </c>
      <c r="B51" s="1360" t="s">
        <v>255</v>
      </c>
      <c r="C51" s="1331"/>
      <c r="D51" s="1331"/>
      <c r="E51" s="2090"/>
      <c r="F51" s="2089"/>
      <c r="G51" s="1331"/>
      <c r="H51" s="1331"/>
      <c r="I51" s="1331"/>
      <c r="J51" s="1331"/>
      <c r="K51" s="1331"/>
      <c r="L51" s="1511"/>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254</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4DDAC-F1AD-F188-4C4A-9575C81674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540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541</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485</v>
      </c>
      <c r="U5" s="280"/>
      <c r="V5" s="2176"/>
      <c r="W5" s="2177"/>
      <c r="X5" s="2177"/>
      <c r="Y5" s="2177"/>
      <c r="Z5" s="2177"/>
      <c r="AA5" s="2177"/>
      <c r="AB5" s="2178"/>
      <c r="AC5" s="2179"/>
      <c r="AD5" s="2180"/>
      <c r="AE5" s="2180"/>
      <c r="AF5" s="2180"/>
      <c r="AG5" s="2180"/>
      <c r="AH5" s="2180"/>
      <c r="AI5" s="2180"/>
      <c r="AJ5" s="2181"/>
      <c r="AK5" s="1273" t="s">
        <v>486</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411</v>
      </c>
      <c r="P6" s="2093"/>
      <c r="Q6" s="2093">
        <v>1</v>
      </c>
      <c r="R6" s="345"/>
      <c r="S6" s="1510">
        <f>$J6</f>
      </c>
      <c r="T6" s="267" t="s">
        <v>412</v>
      </c>
      <c r="U6" s="280"/>
      <c r="V6" s="2077"/>
      <c r="W6" s="2078"/>
      <c r="X6" s="2078"/>
      <c r="Y6" s="2078"/>
      <c r="Z6" s="2078"/>
      <c r="AA6" s="2078"/>
      <c r="AB6" s="2079"/>
      <c r="AC6" s="2077"/>
      <c r="AD6" s="2078"/>
      <c r="AE6" s="2078"/>
      <c r="AF6" s="2078"/>
      <c r="AG6" s="2078"/>
      <c r="AH6" s="2078"/>
      <c r="AI6" s="2078"/>
      <c r="AJ6" s="2079"/>
      <c r="AK6" s="1324" t="s">
        <v>487</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60</v>
      </c>
      <c r="AA7" s="2094"/>
      <c r="AB7" s="1963" t="s">
        <v>60</v>
      </c>
      <c r="AC7" s="746"/>
      <c r="AD7" s="746"/>
      <c r="AE7" s="1272"/>
      <c r="AF7" s="2094"/>
      <c r="AG7" s="1963" t="s">
        <v>60</v>
      </c>
      <c r="AH7" s="2096"/>
      <c r="AI7" s="1963" t="s">
        <v>60</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488</v>
      </c>
      <c r="U9" s="359"/>
      <c r="V9" s="359"/>
      <c r="W9" s="359"/>
      <c r="X9" s="359"/>
      <c r="Y9" s="359"/>
      <c r="Z9" s="359"/>
      <c r="AA9" s="359"/>
      <c r="AB9" s="359"/>
      <c r="AC9" s="359"/>
      <c r="AD9" s="359"/>
      <c r="AE9" s="359"/>
      <c r="AF9" s="359"/>
      <c r="AG9" s="359"/>
      <c r="AH9" s="359"/>
      <c r="AI9" s="359"/>
      <c r="AJ9" s="359"/>
      <c r="AK9" s="1273" t="s">
        <v>489</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215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216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60</v>
      </c>
      <c r="AH15" s="2087"/>
      <c r="AI15" s="2086" t="s">
        <v>60</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420</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421</v>
      </c>
      <c r="P20" s="1379"/>
      <c r="Q20" s="1459"/>
      <c r="R20" s="1459"/>
      <c r="S20" s="724"/>
      <c r="T20" s="1155" t="s">
        <v>422</v>
      </c>
      <c r="Z20" s="166" t="s">
        <v>423</v>
      </c>
      <c r="AB20" s="166" t="s">
        <v>424</v>
      </c>
      <c r="AC20" s="1155" t="s">
        <v>422</v>
      </c>
      <c r="AG20" s="166" t="s">
        <v>425</v>
      </c>
      <c r="AI20" s="166" t="s">
        <v>424</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МУП "Водоканал"</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КТР Волгоградской области</v>
      </c>
      <c r="W27" s="2082"/>
      <c r="X27" s="2082"/>
      <c r="Y27" s="2082"/>
      <c r="Z27" s="2082"/>
      <c r="AA27" s="2082"/>
      <c r="AB27" s="314"/>
      <c r="AC27" s="2082" t="str">
        <f>IF(TITLE_NAME_OR_PR_CHANGE="",IF(TITLE_NAME_OR_PR="","",TITLE_NAME_OR_PR),TITLE_NAME_OR_PR_CHANGE)</f>
        <v>КТР Волгоградской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426</v>
      </c>
      <c r="T28" s="2080"/>
      <c r="U28" s="1389"/>
      <c r="V28" s="2081" t="str">
        <f>IF(TITLE_DATE_PR_CHANGE="",IF(TITLE_DATE_PR="","",TITLE_DATE_PR),TITLE_DATE_PR_CHANGE)</f>
        <v>45274.4790625</v>
      </c>
      <c r="W28" s="2081"/>
      <c r="X28" s="2081"/>
      <c r="Y28" s="2081"/>
      <c r="Z28" s="2081"/>
      <c r="AA28" s="2081"/>
      <c r="AB28" s="314"/>
      <c r="AC28" s="2081" t="str">
        <f>IF(TITLE_DATE_PR_CHANGE="",IF(TITLE_DATE_PR="","",TITLE_DATE_PR),TITLE_DATE_PR_CHANGE)</f>
        <v>45274.4790625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427</v>
      </c>
      <c r="T29" s="2080"/>
      <c r="U29" s="1389"/>
      <c r="V29" s="2082" t="str">
        <f>IF(TITLE_NUMBER_PR_CHANGE="",IF(TITLE_NUMBER_PR="","",TITLE_NUMBER_PR),TITLE_NUMBER_PR_CHANGE)</f>
        <v>50/74</v>
      </c>
      <c r="W29" s="2082"/>
      <c r="X29" s="2082"/>
      <c r="Y29" s="2082"/>
      <c r="Z29" s="2082"/>
      <c r="AA29" s="2082"/>
      <c r="AB29" s="314"/>
      <c r="AC29" s="2082" t="str">
        <f>IF(TITLE_NUMBER_PR_CHANGE="",IF(TITLE_NUMBER_PR="","",TITLE_NUMBER_PR),TITLE_NUMBER_PR_CHANGE)</f>
        <v>50/74</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http://publication.pravo.gov.ru/document/3401202312190069?index=1</v>
      </c>
      <c r="W30" s="2082"/>
      <c r="X30" s="2082"/>
      <c r="Y30" s="2082"/>
      <c r="Z30" s="2082"/>
      <c r="AA30" s="2082"/>
      <c r="AB30" s="314"/>
      <c r="AC30" s="2082" t="str">
        <f>IF(TITLE_IST_PUB_CHANGE="",IF(TITLE_IST_PUB="","",TITLE_IST_PUB),TITLE_IST_PUB_CHANGE)</f>
        <v>http://publication.pravo.gov.ru/document/3401202312190069?index=1</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428</v>
      </c>
      <c r="T32" s="2080"/>
      <c r="U32" s="1389"/>
      <c r="V32" s="2081" t="str">
        <f>IF(TITLE_DATE_PR_CHANGE="",IF(TITLE_DATE_PR="","",TITLE_DATE_PR),TITLE_DATE_PR_CHANGE)</f>
        <v>45274.4790625</v>
      </c>
      <c r="W32" s="2081"/>
      <c r="X32" s="2081"/>
      <c r="Y32" s="2081"/>
      <c r="Z32" s="2081"/>
      <c r="AA32" s="2081"/>
      <c r="AB32" s="314"/>
      <c r="AC32" s="2081" t="str">
        <f>IF(TITLE_DATE_PR_CHANGE="",IF(TITLE_DATE_PR="","",TITLE_DATE_PR),TITLE_DATE_PR_CHANGE)</f>
        <v>45274.4790625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429</v>
      </c>
      <c r="T33" s="2080"/>
      <c r="U33" s="1389"/>
      <c r="V33" s="2082" t="str">
        <f>IF(TITLE_NUMBER_PR_CHANGE="",IF(TITLE_NUMBER_PR="","",TITLE_NUMBER_PR),TITLE_NUMBER_PR_CHANGE)</f>
        <v>50/74</v>
      </c>
      <c r="W33" s="2082"/>
      <c r="X33" s="2082"/>
      <c r="Y33" s="2082"/>
      <c r="Z33" s="2082"/>
      <c r="AA33" s="2082"/>
      <c r="AB33" s="314"/>
      <c r="AC33" s="2082" t="str">
        <f>IF(TITLE_NUMBER_PR_CHANGE="",IF(TITLE_NUMBER_PR="","",TITLE_NUMBER_PR),TITLE_NUMBER_PR_CHANGE)</f>
        <v>50/74</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430</v>
      </c>
      <c r="AC34" s="314"/>
      <c r="AD34" s="314"/>
      <c r="AE34" s="314"/>
      <c r="AF34" s="314"/>
      <c r="AG34" s="314"/>
      <c r="AH34" s="314"/>
      <c r="AI34" s="259" t="s">
        <v>430</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303</v>
      </c>
      <c r="T36" s="1953"/>
      <c r="U36" s="1953"/>
      <c r="V36" s="1953"/>
      <c r="W36" s="1953"/>
      <c r="X36" s="1953"/>
      <c r="Y36" s="1953"/>
      <c r="Z36" s="1953"/>
      <c r="AA36" s="1953"/>
      <c r="AB36" s="1953"/>
      <c r="AC36" s="1953"/>
      <c r="AD36" s="1953"/>
      <c r="AE36" s="1953"/>
      <c r="AF36" s="1953"/>
      <c r="AG36" s="1953"/>
      <c r="AH36" s="1953"/>
      <c r="AI36" s="1953"/>
      <c r="AJ36" s="1953"/>
      <c r="AK36" s="1953" t="s">
        <v>304</v>
      </c>
    </row>
    <row customHeight="1" ht="14.25">
      <c r="Q37" s="368"/>
      <c r="R37" s="368"/>
      <c r="S37" s="2107" t="s">
        <v>86</v>
      </c>
      <c r="T37" s="2044" t="s">
        <v>431</v>
      </c>
      <c r="U37" s="281"/>
      <c r="V37" s="2108" t="s">
        <v>432</v>
      </c>
      <c r="W37" s="2109"/>
      <c r="X37" s="2109"/>
      <c r="Y37" s="2109"/>
      <c r="Z37" s="2109"/>
      <c r="AA37" s="2110"/>
      <c r="AB37" s="2111" t="s">
        <v>433</v>
      </c>
      <c r="AC37" s="2108" t="s">
        <v>432</v>
      </c>
      <c r="AD37" s="2109"/>
      <c r="AE37" s="2109"/>
      <c r="AF37" s="2109"/>
      <c r="AG37" s="2109"/>
      <c r="AH37" s="2110"/>
      <c r="AI37" s="2111" t="s">
        <v>434</v>
      </c>
      <c r="AJ37" s="2114" t="s">
        <v>435</v>
      </c>
      <c r="AK37" s="1953"/>
    </row>
    <row customHeight="1" ht="33.75">
      <c r="Q38" s="368"/>
      <c r="R38" s="368"/>
      <c r="S38" s="2107"/>
      <c r="T38" s="2044"/>
      <c r="U38" s="1026"/>
      <c r="V38" s="1500" t="s">
        <v>542</v>
      </c>
      <c r="W38" s="2100" t="s">
        <v>543</v>
      </c>
      <c r="X38" s="2102"/>
      <c r="Y38" s="2100" t="s">
        <v>439</v>
      </c>
      <c r="Z38" s="2101"/>
      <c r="AA38" s="2102"/>
      <c r="AB38" s="2112"/>
      <c r="AC38" s="1500" t="s">
        <v>542</v>
      </c>
      <c r="AD38" s="2100" t="s">
        <v>543</v>
      </c>
      <c r="AE38" s="2102"/>
      <c r="AF38" s="2100" t="s">
        <v>439</v>
      </c>
      <c r="AG38" s="2101"/>
      <c r="AH38" s="2102"/>
      <c r="AI38" s="2112"/>
      <c r="AJ38" s="2115"/>
      <c r="AK38" s="1953"/>
    </row>
    <row customHeight="1" ht="86.25">
      <c r="A39" s="1387"/>
      <c r="B39" s="1387" t="s">
        <v>133</v>
      </c>
      <c r="C39" s="1387" t="s">
        <v>134</v>
      </c>
      <c r="D39" s="1387" t="s">
        <v>135</v>
      </c>
      <c r="E39" s="1381" t="s">
        <v>440</v>
      </c>
      <c r="F39" s="1381" t="s">
        <v>441</v>
      </c>
      <c r="G39" s="1381" t="s">
        <v>442</v>
      </c>
      <c r="H39" s="1381"/>
      <c r="I39" s="1381" t="s">
        <v>492</v>
      </c>
      <c r="J39" s="1381" t="s">
        <v>445</v>
      </c>
      <c r="K39" s="1381" t="s">
        <v>493</v>
      </c>
      <c r="L39" s="1381" t="s">
        <v>421</v>
      </c>
      <c r="Q39" s="368"/>
      <c r="R39" s="368"/>
      <c r="S39" s="2107"/>
      <c r="T39" s="2044"/>
      <c r="U39" s="282"/>
      <c r="V39" s="1500" t="s">
        <v>544</v>
      </c>
      <c r="W39" s="1224" t="s">
        <v>545</v>
      </c>
      <c r="X39" s="1224" t="s">
        <v>546</v>
      </c>
      <c r="Y39" s="1506" t="s">
        <v>449</v>
      </c>
      <c r="Z39" s="2103" t="s">
        <v>450</v>
      </c>
      <c r="AA39" s="2104"/>
      <c r="AB39" s="2113"/>
      <c r="AC39" s="1500" t="s">
        <v>544</v>
      </c>
      <c r="AD39" s="1224" t="s">
        <v>545</v>
      </c>
      <c r="AE39" s="1224" t="s">
        <v>546</v>
      </c>
      <c r="AF39" s="1506" t="s">
        <v>449</v>
      </c>
      <c r="AG39" s="2103" t="s">
        <v>450</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403</v>
      </c>
      <c r="AM42" s="496"/>
      <c r="AN42" s="496" t="str">
        <f>IF(T42="","",T42)</f>
        <v>Территория действия тарифа</v>
      </c>
      <c r="AO42" s="496"/>
      <c r="AP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540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541</v>
      </c>
      <c r="AM43" s="496"/>
      <c r="AN43" s="496" t="str">
        <f>IF(T43="","",T43)</f>
        <v>Наименование централизованной системы горячего водоснабжения</v>
      </c>
      <c r="AO43" s="496"/>
      <c r="AP43" s="496"/>
    </row>
    <row customHeight="1" ht="23.25">
      <c r="A44" s="1380" t="s">
        <v>254</v>
      </c>
      <c r="B44" s="1380" t="s">
        <v>255</v>
      </c>
      <c r="C44" s="1380" t="s">
        <v>256</v>
      </c>
      <c r="D44" s="1380" t="s">
        <v>547</v>
      </c>
      <c r="E44" s="2090"/>
      <c r="F44" s="2090"/>
      <c r="G44" s="2090"/>
      <c r="H44" s="2090"/>
      <c r="I44" s="2091" t="str">
        <f>S43&amp;".1"</f>
        <v>...1</v>
      </c>
      <c r="J44" s="1380"/>
      <c r="K44" s="1380"/>
      <c r="L44" s="1381"/>
      <c r="P44" s="2093">
        <v>1</v>
      </c>
      <c r="Q44" s="1498"/>
      <c r="R44" s="344"/>
      <c r="S44" s="1510" t="str">
        <f>$I44</f>
        <v>...1</v>
      </c>
      <c r="T44" s="266" t="s">
        <v>485</v>
      </c>
      <c r="U44" s="280"/>
      <c r="V44" s="2176"/>
      <c r="W44" s="2177"/>
      <c r="X44" s="2177"/>
      <c r="Y44" s="2177"/>
      <c r="Z44" s="2177"/>
      <c r="AA44" s="2177"/>
      <c r="AB44" s="2178"/>
      <c r="AC44" s="2179"/>
      <c r="AD44" s="2180"/>
      <c r="AE44" s="2180"/>
      <c r="AF44" s="2180"/>
      <c r="AG44" s="2180"/>
      <c r="AH44" s="2180"/>
      <c r="AI44" s="2180"/>
      <c r="AJ44" s="2181"/>
      <c r="AK44" s="1273" t="s">
        <v>486</v>
      </c>
      <c r="AM44" s="496"/>
      <c r="AN44" s="496" t="str">
        <f>IF(T44="","",T44)</f>
        <v>Наименование признака дифференциации</v>
      </c>
      <c r="AO44" s="496"/>
      <c r="AP44" s="496"/>
    </row>
    <row customHeight="1" ht="23.25">
      <c r="A45" s="1380" t="s">
        <v>254</v>
      </c>
      <c r="B45" s="1380" t="s">
        <v>255</v>
      </c>
      <c r="C45" s="1380" t="s">
        <v>256</v>
      </c>
      <c r="D45" s="1380" t="s">
        <v>547</v>
      </c>
      <c r="E45" s="2090"/>
      <c r="F45" s="2090"/>
      <c r="G45" s="2090"/>
      <c r="H45" s="2090"/>
      <c r="I45" s="2092"/>
      <c r="J45" s="2091" t="str">
        <f>I44&amp;".1"</f>
        <v>...1.1</v>
      </c>
      <c r="K45" s="1380"/>
      <c r="L45" s="1381" t="s">
        <v>411</v>
      </c>
      <c r="P45" s="2093"/>
      <c r="Q45" s="2093">
        <v>1</v>
      </c>
      <c r="R45" s="345"/>
      <c r="S45" s="1510" t="str">
        <f>$J45</f>
        <v>...1.1</v>
      </c>
      <c r="T45" s="267" t="s">
        <v>412</v>
      </c>
      <c r="U45" s="280"/>
      <c r="V45" s="2077"/>
      <c r="W45" s="2078"/>
      <c r="X45" s="2078"/>
      <c r="Y45" s="2078"/>
      <c r="Z45" s="2078"/>
      <c r="AA45" s="2078"/>
      <c r="AB45" s="2079"/>
      <c r="AC45" s="2077"/>
      <c r="AD45" s="2078"/>
      <c r="AE45" s="2078"/>
      <c r="AF45" s="2078"/>
      <c r="AG45" s="2078"/>
      <c r="AH45" s="2078"/>
      <c r="AI45" s="2078"/>
      <c r="AJ45" s="2079"/>
      <c r="AK45" s="1324" t="s">
        <v>487</v>
      </c>
      <c r="AM45" s="496"/>
      <c r="AN45" s="496" t="str">
        <f>IF(T45="","",T45)</f>
        <v>Группа потребителей</v>
      </c>
      <c r="AO45" s="496"/>
      <c r="AP45" s="496"/>
    </row>
    <row customHeight="1" ht="23.25">
      <c r="A46" s="1380" t="s">
        <v>254</v>
      </c>
      <c r="B46" s="1380" t="s">
        <v>255</v>
      </c>
      <c r="C46" s="1380" t="s">
        <v>256</v>
      </c>
      <c r="D46" s="1380" t="s">
        <v>547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60</v>
      </c>
      <c r="AA46" s="2087"/>
      <c r="AB46" s="2086" t="s">
        <v>60</v>
      </c>
      <c r="AC46" s="746"/>
      <c r="AD46" s="746"/>
      <c r="AE46" s="1272"/>
      <c r="AF46" s="2094"/>
      <c r="AG46" s="1963" t="s">
        <v>60</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254</v>
      </c>
      <c r="B47" s="1380" t="s">
        <v>255</v>
      </c>
      <c r="C47" s="1380" t="s">
        <v>256</v>
      </c>
      <c r="D47" s="1380" t="s">
        <v>547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254</v>
      </c>
      <c r="B48" s="1380" t="s">
        <v>255</v>
      </c>
      <c r="C48" s="1380" t="s">
        <v>256</v>
      </c>
      <c r="D48" s="1380" t="s">
        <v>547</v>
      </c>
      <c r="E48" s="2090"/>
      <c r="F48" s="2090"/>
      <c r="G48" s="2090"/>
      <c r="H48" s="2090"/>
      <c r="I48" s="2092"/>
      <c r="J48" s="2091"/>
      <c r="K48" s="1380"/>
      <c r="L48" s="1381"/>
      <c r="P48" s="2093"/>
      <c r="Q48" s="2093"/>
      <c r="R48" s="344"/>
      <c r="S48" s="1295"/>
      <c r="T48" s="268" t="s">
        <v>488</v>
      </c>
      <c r="U48" s="359"/>
      <c r="V48" s="359"/>
      <c r="W48" s="359"/>
      <c r="X48" s="359"/>
      <c r="Y48" s="359"/>
      <c r="Z48" s="359"/>
      <c r="AA48" s="359"/>
      <c r="AB48" s="359"/>
      <c r="AC48" s="359"/>
      <c r="AD48" s="359"/>
      <c r="AE48" s="359"/>
      <c r="AF48" s="359"/>
      <c r="AG48" s="359"/>
      <c r="AH48" s="359"/>
      <c r="AI48" s="359"/>
      <c r="AJ48" s="359"/>
      <c r="AK48" s="1273" t="s">
        <v>489</v>
      </c>
      <c r="AM48" s="496"/>
      <c r="AN48" s="496" t="str">
        <f>IF(T48="","",T48)</f>
        <v>Добавить значение признака дифференциации</v>
      </c>
      <c r="AO48" s="496"/>
      <c r="AP48" s="496"/>
    </row>
    <row customHeight="1" ht="21">
      <c r="A49" s="1380" t="s">
        <v>254</v>
      </c>
      <c r="B49" s="1380" t="s">
        <v>255</v>
      </c>
      <c r="C49" s="1380" t="s">
        <v>256</v>
      </c>
      <c r="D49" s="1380" t="s">
        <v>547</v>
      </c>
      <c r="E49" s="2090"/>
      <c r="F49" s="2090"/>
      <c r="G49" s="2090"/>
      <c r="H49" s="2090"/>
      <c r="I49" s="2091"/>
      <c r="J49" s="1380"/>
      <c r="K49" s="1380"/>
      <c r="L49" s="1381"/>
      <c r="P49" s="2093"/>
      <c r="Q49" s="1498"/>
      <c r="R49" s="344"/>
      <c r="S49" s="1295"/>
      <c r="T49" s="356" t="s">
        <v>417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254</v>
      </c>
      <c r="B50" s="1380" t="s">
        <v>255</v>
      </c>
      <c r="C50" s="1380" t="s">
        <v>256</v>
      </c>
      <c r="D50" s="1380" t="s">
        <v>547</v>
      </c>
      <c r="E50" s="2090"/>
      <c r="F50" s="2090"/>
      <c r="G50" s="2090"/>
      <c r="H50" s="2089"/>
      <c r="I50" s="1380"/>
      <c r="J50" s="1380"/>
      <c r="K50" s="1380"/>
      <c r="L50" s="1381"/>
      <c r="M50" s="1382"/>
      <c r="N50" s="1382"/>
      <c r="O50" s="533"/>
      <c r="P50" s="348"/>
      <c r="Q50" s="367"/>
      <c r="R50" s="343"/>
      <c r="S50" s="1295"/>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254</v>
      </c>
      <c r="B51" s="1360" t="s">
        <v>255</v>
      </c>
      <c r="C51" s="1331"/>
      <c r="D51" s="1331"/>
      <c r="E51" s="2090"/>
      <c r="F51" s="2089"/>
      <c r="G51" s="1331"/>
      <c r="H51" s="1331"/>
      <c r="I51" s="1331"/>
      <c r="J51" s="1331"/>
      <c r="K51" s="1331"/>
      <c r="L51" s="1511"/>
      <c r="M51" s="1338"/>
      <c r="N51" s="1338"/>
      <c r="P51" s="1333"/>
      <c r="Q51" s="1334"/>
      <c r="R51" s="1333"/>
      <c r="S51" s="1339"/>
      <c r="T51" s="1342" t="s">
        <v>215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254</v>
      </c>
      <c r="B52" s="1360"/>
      <c r="C52" s="1360"/>
      <c r="D52" s="1360"/>
      <c r="E52" s="2089"/>
      <c r="F52" s="1360"/>
      <c r="G52" s="1360"/>
      <c r="H52" s="1360"/>
      <c r="I52" s="1360"/>
      <c r="J52" s="1360"/>
      <c r="K52" s="1360"/>
      <c r="L52" s="1363"/>
      <c r="M52" s="1338"/>
      <c r="N52" s="1338"/>
      <c r="O52" s="514"/>
      <c r="P52" s="376"/>
      <c r="Q52" s="1361"/>
      <c r="R52" s="376"/>
      <c r="S52" s="1339"/>
      <c r="T52" s="1342" t="s">
        <v>216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217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8182B-835F-9535-5259-EE4AC966730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540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541</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60</v>
      </c>
      <c r="AB8" s="1758"/>
      <c r="AC8" s="1486" t="s">
        <v>60</v>
      </c>
      <c r="AD8" s="2026" t="s">
        <v>60</v>
      </c>
      <c r="AE8" s="2162"/>
      <c r="AF8" s="2039">
        <v>1</v>
      </c>
      <c r="AG8" s="2184"/>
      <c r="AH8" s="1963" t="s">
        <v>60</v>
      </c>
      <c r="AI8" s="2162"/>
      <c r="AJ8" s="2039">
        <v>1</v>
      </c>
      <c r="AK8" s="2183" t="s">
        <v>24</v>
      </c>
      <c r="AL8" s="1963" t="s">
        <v>60</v>
      </c>
      <c r="AM8" s="2011"/>
      <c r="AN8" s="2039">
        <v>1</v>
      </c>
      <c r="AO8" s="2188"/>
      <c r="AP8" s="2189" t="s">
        <v>60</v>
      </c>
      <c r="AQ8" s="293"/>
      <c r="AR8" s="1503">
        <v>1</v>
      </c>
      <c r="AS8" s="1509" t="s">
        <v>24</v>
      </c>
      <c r="AT8" s="746"/>
      <c r="AU8" s="1272"/>
      <c r="AV8" s="746"/>
      <c r="AW8" s="1272"/>
      <c r="AX8" s="1758"/>
      <c r="AY8" s="1486" t="s">
        <v>60</v>
      </c>
      <c r="AZ8" s="1758"/>
      <c r="BA8" s="1486" t="s">
        <v>60</v>
      </c>
      <c r="BB8" s="1365"/>
      <c r="BC8" s="2119" t="s">
        <v>502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215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216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60</v>
      </c>
      <c r="AZ20" s="1760"/>
      <c r="BA20" s="1502" t="s">
        <v>60</v>
      </c>
    </row>
    <row customHeight="1" ht="14.25" hidden="1">
      <c r="BD21" s="492"/>
      <c r="BE21" s="492"/>
      <c r="BF21" s="492"/>
      <c r="BG21" s="492"/>
      <c r="BH21" s="492"/>
    </row>
    <row customHeight="1" ht="14.25" hidden="1">
      <c r="O22" s="1384" t="s">
        <v>420</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421</v>
      </c>
      <c r="P24" s="1525"/>
      <c r="Q24" s="1527"/>
      <c r="R24" s="1527"/>
      <c r="AA24" s="1524" t="s">
        <v>423</v>
      </c>
      <c r="AC24" s="1524" t="s">
        <v>424</v>
      </c>
      <c r="AD24" s="1524" t="s">
        <v>470</v>
      </c>
      <c r="AH24" s="1524" t="s">
        <v>470</v>
      </c>
      <c r="AK24" s="1524" t="s">
        <v>507</v>
      </c>
      <c r="AL24" s="1524" t="s">
        <v>470</v>
      </c>
      <c r="AP24" s="1524" t="s">
        <v>470</v>
      </c>
      <c r="AY24" s="1524" t="s">
        <v>423</v>
      </c>
      <c r="BA24" s="1524" t="s">
        <v>424</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МУП "Водоканал"</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КТР Волгоградской области</v>
      </c>
      <c r="W31" s="2082"/>
      <c r="X31" s="2082"/>
      <c r="Y31" s="2082"/>
      <c r="Z31" s="2082"/>
      <c r="AA31" s="2082"/>
      <c r="AB31" s="2082"/>
      <c r="AC31" s="314"/>
      <c r="AD31" s="2082" t="str">
        <f>IF(TITLE_NAME_OR_PR_CHANGE="",IF(TITLE_NAME_OR_PR="","",TITLE_NAME_OR_PR),TITLE_NAME_OR_PR_CHANGE)</f>
        <v>КТР Волгоградской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426</v>
      </c>
      <c r="T32" s="2080"/>
      <c r="U32" s="1389"/>
      <c r="V32" s="2081" t="str">
        <f>IF(TITLE_DATE_PR_CHANGE="",IF(TITLE_DATE_PR="","",TITLE_DATE_PR),TITLE_DATE_PR_CHANGE)</f>
        <v>45274.4790625</v>
      </c>
      <c r="W32" s="2081"/>
      <c r="X32" s="2081"/>
      <c r="Y32" s="2081"/>
      <c r="Z32" s="2081"/>
      <c r="AA32" s="2081"/>
      <c r="AB32" s="2081"/>
      <c r="AC32" s="314"/>
      <c r="AD32" s="2081" t="str">
        <f>IF(TITLE_DATE_PR_CHANGE="",IF(TITLE_DATE_PR="","",TITLE_DATE_PR),TITLE_DATE_PR_CHANGE)</f>
        <v>45274.4790625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427</v>
      </c>
      <c r="T33" s="2080"/>
      <c r="U33" s="1389"/>
      <c r="V33" s="2082" t="str">
        <f>IF(TITLE_NUMBER_PR_CHANGE="",IF(TITLE_NUMBER_PR="","",TITLE_NUMBER_PR),TITLE_NUMBER_PR_CHANGE)</f>
        <v>50/74</v>
      </c>
      <c r="W33" s="2082"/>
      <c r="X33" s="2082"/>
      <c r="Y33" s="2082"/>
      <c r="Z33" s="2082"/>
      <c r="AA33" s="2082"/>
      <c r="AB33" s="2082"/>
      <c r="AC33" s="314"/>
      <c r="AD33" s="2082" t="str">
        <f>IF(TITLE_NUMBER_PR_CHANGE="",IF(TITLE_NUMBER_PR="","",TITLE_NUMBER_PR),TITLE_NUMBER_PR_CHANGE)</f>
        <v>50/74</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http://publication.pravo.gov.ru/document/3401202312190069?index=1</v>
      </c>
      <c r="W34" s="2082"/>
      <c r="X34" s="2082"/>
      <c r="Y34" s="2082"/>
      <c r="Z34" s="2082"/>
      <c r="AA34" s="2082"/>
      <c r="AB34" s="2082"/>
      <c r="AC34" s="314"/>
      <c r="AD34" s="2082" t="str">
        <f>IF(TITLE_IST_PUB_CHANGE="",IF(TITLE_IST_PUB="","",TITLE_IST_PUB),TITLE_IST_PUB_CHANGE)</f>
        <v>http://publication.pravo.gov.ru/document/3401202312190069?index=1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426</v>
      </c>
      <c r="T36" s="2080"/>
      <c r="U36" s="1389"/>
      <c r="V36" s="2081" t="str">
        <f>IF(TITLE_DATE_PR_CHANGE="",IF(TITLE_DATE_PR="","",TITLE_DATE_PR),TITLE_DATE_PR_CHANGE)</f>
        <v>45274.4790625</v>
      </c>
      <c r="W36" s="2081"/>
      <c r="X36" s="2081"/>
      <c r="Y36" s="2081"/>
      <c r="Z36" s="2081"/>
      <c r="AA36" s="2081"/>
      <c r="AB36" s="2081"/>
      <c r="AC36" s="314"/>
      <c r="AD36" s="2081" t="str">
        <f>IF(TITLE_DATE_PR_CHANGE="",IF(TITLE_DATE_PR="","",TITLE_DATE_PR),TITLE_DATE_PR_CHANGE)</f>
        <v>45274.4790625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427</v>
      </c>
      <c r="T37" s="2080"/>
      <c r="U37" s="1389"/>
      <c r="V37" s="2082" t="str">
        <f>IF(TITLE_NUMBER_PR_CHANGE="",IF(TITLE_NUMBER_PR="","",TITLE_NUMBER_PR),TITLE_NUMBER_PR_CHANGE)</f>
        <v>50/74</v>
      </c>
      <c r="W37" s="2082"/>
      <c r="X37" s="2082"/>
      <c r="Y37" s="2082"/>
      <c r="Z37" s="2082"/>
      <c r="AA37" s="2082"/>
      <c r="AB37" s="2082"/>
      <c r="AC37" s="314"/>
      <c r="AD37" s="2082" t="str">
        <f>IF(TITLE_NUMBER_PR_CHANGE="",IF(TITLE_NUMBER_PR="","",TITLE_NUMBER_PR),TITLE_NUMBER_PR_CHANGE)</f>
        <v>50/74</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430</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304</v>
      </c>
    </row>
    <row customHeight="1" ht="14.25">
      <c r="Q41" s="272"/>
      <c r="R41" s="368"/>
      <c r="S41" s="2107" t="s">
        <v>86</v>
      </c>
      <c r="T41" s="2044" t="s">
        <v>508</v>
      </c>
      <c r="U41" s="281"/>
      <c r="V41" s="2108" t="s">
        <v>432</v>
      </c>
      <c r="W41" s="2109"/>
      <c r="X41" s="2109"/>
      <c r="Y41" s="2109"/>
      <c r="Z41" s="2109"/>
      <c r="AA41" s="2109"/>
      <c r="AB41" s="2110"/>
      <c r="AC41" s="2111" t="s">
        <v>433</v>
      </c>
      <c r="AD41" s="2155" t="s">
        <v>509</v>
      </c>
      <c r="AE41" s="2128"/>
      <c r="AF41" s="2128"/>
      <c r="AG41" s="2156"/>
      <c r="AH41" s="2155" t="s">
        <v>510</v>
      </c>
      <c r="AI41" s="2128"/>
      <c r="AJ41" s="2128"/>
      <c r="AK41" s="2156"/>
      <c r="AL41" s="2155" t="s">
        <v>511</v>
      </c>
      <c r="AM41" s="2128"/>
      <c r="AN41" s="2128"/>
      <c r="AO41" s="2156"/>
      <c r="AP41" s="2155" t="s">
        <v>512</v>
      </c>
      <c r="AQ41" s="2128"/>
      <c r="AR41" s="2128"/>
      <c r="AS41" s="2156"/>
      <c r="AT41" s="2108" t="s">
        <v>432</v>
      </c>
      <c r="AU41" s="2109"/>
      <c r="AV41" s="2109"/>
      <c r="AW41" s="2109"/>
      <c r="AX41" s="2109"/>
      <c r="AY41" s="2109"/>
      <c r="AZ41" s="2110"/>
      <c r="BA41" s="2111" t="s">
        <v>433</v>
      </c>
      <c r="BB41" s="2114" t="s">
        <v>435</v>
      </c>
      <c r="BC41" s="1953"/>
    </row>
    <row customHeight="1" ht="33.75">
      <c r="Q42" s="272"/>
      <c r="R42" s="368"/>
      <c r="S42" s="2107"/>
      <c r="T42" s="2044"/>
      <c r="U42" s="1026"/>
      <c r="V42" s="2011" t="s">
        <v>513</v>
      </c>
      <c r="W42" s="2012"/>
      <c r="X42" s="2011" t="s">
        <v>514</v>
      </c>
      <c r="Y42" s="2012"/>
      <c r="Z42" s="2126" t="s">
        <v>515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513</v>
      </c>
      <c r="AU42" s="2012"/>
      <c r="AV42" s="2011" t="s">
        <v>514</v>
      </c>
      <c r="AW42" s="2012"/>
      <c r="AX42" s="2126" t="s">
        <v>515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440</v>
      </c>
      <c r="F44" s="1381" t="s">
        <v>441</v>
      </c>
      <c r="G44" s="1381" t="s">
        <v>442</v>
      </c>
      <c r="H44" s="1381" t="s">
        <v>443</v>
      </c>
      <c r="I44" s="1381" t="s">
        <v>444</v>
      </c>
      <c r="J44" s="1381" t="s">
        <v>445</v>
      </c>
      <c r="K44" s="1381" t="s">
        <v>446</v>
      </c>
      <c r="L44" s="1381" t="s">
        <v>421</v>
      </c>
      <c r="Q44" s="272"/>
      <c r="R44" s="368"/>
      <c r="S44" s="2107"/>
      <c r="T44" s="2044"/>
      <c r="U44" s="282"/>
      <c r="V44" s="1496" t="s">
        <v>480</v>
      </c>
      <c r="W44" s="1496" t="s">
        <v>481</v>
      </c>
      <c r="X44" s="1496" t="s">
        <v>480</v>
      </c>
      <c r="Y44" s="1496" t="s">
        <v>481</v>
      </c>
      <c r="Z44" s="1506" t="s">
        <v>449</v>
      </c>
      <c r="AA44" s="2103" t="s">
        <v>450</v>
      </c>
      <c r="AB44" s="2104"/>
      <c r="AC44" s="2113"/>
      <c r="AD44" s="2159"/>
      <c r="AE44" s="2160"/>
      <c r="AF44" s="2160"/>
      <c r="AG44" s="2161"/>
      <c r="AH44" s="2159"/>
      <c r="AI44" s="2160"/>
      <c r="AJ44" s="2160"/>
      <c r="AK44" s="2161"/>
      <c r="AL44" s="2159"/>
      <c r="AM44" s="2160"/>
      <c r="AN44" s="2160"/>
      <c r="AO44" s="2161"/>
      <c r="AP44" s="2159"/>
      <c r="AQ44" s="2160"/>
      <c r="AR44" s="2160"/>
      <c r="AS44" s="2161"/>
      <c r="AT44" s="1496" t="s">
        <v>480</v>
      </c>
      <c r="AU44" s="1496" t="s">
        <v>481</v>
      </c>
      <c r="AV44" s="1496" t="s">
        <v>480</v>
      </c>
      <c r="AW44" s="1496" t="s">
        <v>481</v>
      </c>
      <c r="AX44" s="1506" t="s">
        <v>449</v>
      </c>
      <c r="AY44" s="2103" t="s">
        <v>450</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264</v>
      </c>
      <c r="B47" s="1380" t="s">
        <v>265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403</v>
      </c>
      <c r="BE47" s="496"/>
      <c r="BF47" s="496" t="str">
        <f>IF(T47="","",T47)</f>
        <v>Территория действия тарифа</v>
      </c>
      <c r="BG47" s="496"/>
      <c r="BH47" s="496"/>
    </row>
    <row customHeight="1" ht="33.75">
      <c r="A48" s="1380" t="s">
        <v>264</v>
      </c>
      <c r="B48" s="1380" t="s">
        <v>265</v>
      </c>
      <c r="C48" s="1380" t="s">
        <v>266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540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541</v>
      </c>
      <c r="BE48" s="496"/>
      <c r="BF48" s="496" t="str">
        <f>IF(T48="","",T48)</f>
        <v>Наименование централизованной системы горячего водоснабжения</v>
      </c>
      <c r="BG48" s="496"/>
      <c r="BH48" s="496"/>
    </row>
    <row s="1667" customFormat="1" customHeight="1" ht="0">
      <c r="A49" s="1360" t="s">
        <v>264</v>
      </c>
      <c r="B49" s="1360" t="s">
        <v>265</v>
      </c>
      <c r="C49" s="1360" t="s">
        <v>266</v>
      </c>
      <c r="D49" s="1360" t="s">
        <v>548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407</v>
      </c>
      <c r="BE49" s="496"/>
      <c r="BF49" s="496" t="str">
        <f>IF(T49="","",T49)</f>
        <v/>
      </c>
      <c r="BG49" s="496"/>
      <c r="BH49" s="496"/>
    </row>
    <row s="1667" customFormat="1" customHeight="1" ht="0">
      <c r="A50" s="1360" t="s">
        <v>264</v>
      </c>
      <c r="B50" s="1360" t="s">
        <v>265</v>
      </c>
      <c r="C50" s="1360" t="s">
        <v>266</v>
      </c>
      <c r="D50" s="1360" t="s">
        <v>548</v>
      </c>
      <c r="E50" s="2090"/>
      <c r="F50" s="2090"/>
      <c r="G50" s="2090"/>
      <c r="H50" s="2090"/>
      <c r="I50" s="2091" t="str">
        <f>S49&amp;".1"</f>
        <v>.1</v>
      </c>
      <c r="J50" s="1360"/>
      <c r="K50" s="1360"/>
      <c r="L50" s="1363" t="s">
        <v>408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264</v>
      </c>
      <c r="B51" s="1360" t="s">
        <v>265</v>
      </c>
      <c r="C51" s="1360" t="s">
        <v>266</v>
      </c>
      <c r="D51" s="1360" t="s">
        <v>548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264</v>
      </c>
      <c r="B52" s="1380" t="s">
        <v>265</v>
      </c>
      <c r="C52" s="1380" t="s">
        <v>266</v>
      </c>
      <c r="D52" s="1380" t="s">
        <v>548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60</v>
      </c>
      <c r="AB52" s="1758"/>
      <c r="AC52" s="1486" t="s">
        <v>60</v>
      </c>
      <c r="AD52" s="2026" t="s">
        <v>60</v>
      </c>
      <c r="AE52" s="2162"/>
      <c r="AF52" s="2039">
        <v>1</v>
      </c>
      <c r="AG52" s="2184"/>
      <c r="AH52" s="1963" t="s">
        <v>60</v>
      </c>
      <c r="AI52" s="2162"/>
      <c r="AJ52" s="2039">
        <v>1</v>
      </c>
      <c r="AK52" s="2183" t="s">
        <v>24</v>
      </c>
      <c r="AL52" s="1963" t="s">
        <v>60</v>
      </c>
      <c r="AM52" s="2011"/>
      <c r="AN52" s="2039">
        <v>1</v>
      </c>
      <c r="AO52" s="2188"/>
      <c r="AP52" s="2189" t="s">
        <v>60</v>
      </c>
      <c r="AQ52" s="293"/>
      <c r="AR52" s="1503">
        <v>1</v>
      </c>
      <c r="AS52" s="1509" t="s">
        <v>24</v>
      </c>
      <c r="AT52" s="746"/>
      <c r="AU52" s="1272"/>
      <c r="AV52" s="746"/>
      <c r="AW52" s="1272"/>
      <c r="AX52" s="1758"/>
      <c r="AY52" s="1486" t="s">
        <v>60</v>
      </c>
      <c r="AZ52" s="1758"/>
      <c r="BA52" s="1486" t="s">
        <v>60</v>
      </c>
      <c r="BB52" s="1365"/>
      <c r="BC52" s="2119" t="s">
        <v>502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503</v>
      </c>
      <c r="AT53" s="1410"/>
      <c r="AU53" s="1513"/>
      <c r="AV53" s="1410"/>
      <c r="AW53" s="1513"/>
      <c r="AX53" s="1410"/>
      <c r="AY53" s="1410"/>
      <c r="AZ53" s="1410"/>
      <c r="BA53" s="1410"/>
      <c r="BB53" s="1414"/>
      <c r="BC53" s="2120"/>
      <c r="BE53" s="496"/>
      <c r="BF53" s="496"/>
      <c r="BG53" s="496"/>
      <c r="BH53" s="496"/>
    </row>
    <row customHeight="1" ht="11.25">
      <c r="A54" s="1380" t="s">
        <v>264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264</v>
      </c>
      <c r="B56" s="1380" t="s">
        <v>265</v>
      </c>
      <c r="C56" s="1380" t="s">
        <v>266</v>
      </c>
      <c r="D56" s="1380" t="s">
        <v>548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264</v>
      </c>
      <c r="B57" s="1380" t="s">
        <v>265</v>
      </c>
      <c r="C57" s="1380" t="s">
        <v>266</v>
      </c>
      <c r="D57" s="1380" t="s">
        <v>548</v>
      </c>
      <c r="E57" s="2090"/>
      <c r="F57" s="2090"/>
      <c r="G57" s="2090"/>
      <c r="H57" s="2090"/>
      <c r="I57" s="2092"/>
      <c r="J57" s="2091"/>
      <c r="K57" s="1380"/>
      <c r="L57" s="1381"/>
      <c r="P57" s="2093"/>
      <c r="Q57" s="2093"/>
      <c r="R57" s="344"/>
      <c r="S57" s="1295"/>
      <c r="T57" s="268" t="s">
        <v>469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264</v>
      </c>
      <c r="B58" s="1360" t="s">
        <v>265</v>
      </c>
      <c r="C58" s="1360" t="s">
        <v>266</v>
      </c>
      <c r="D58" s="1360" t="s">
        <v>548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264</v>
      </c>
      <c r="B59" s="1360" t="s">
        <v>265</v>
      </c>
      <c r="C59" s="1360" t="s">
        <v>266</v>
      </c>
      <c r="D59" s="1360" t="s">
        <v>548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264</v>
      </c>
      <c r="B60" s="1360" t="s">
        <v>265</v>
      </c>
      <c r="C60" s="1360" t="s">
        <v>266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264</v>
      </c>
      <c r="B61" s="1360" t="s">
        <v>265</v>
      </c>
      <c r="C61" s="1331"/>
      <c r="D61" s="1331"/>
      <c r="E61" s="2090"/>
      <c r="F61" s="2089"/>
      <c r="G61" s="1331"/>
      <c r="H61" s="1331"/>
      <c r="I61" s="1331"/>
      <c r="J61" s="1331"/>
      <c r="K61" s="1331"/>
      <c r="L61" s="1511"/>
      <c r="M61" s="1338"/>
      <c r="N61" s="1338"/>
      <c r="P61" s="1333"/>
      <c r="Q61" s="1334"/>
      <c r="R61" s="1333"/>
      <c r="S61" s="1339"/>
      <c r="T61" s="1342" t="s">
        <v>215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264</v>
      </c>
      <c r="B62" s="1360"/>
      <c r="C62" s="1360"/>
      <c r="D62" s="1360"/>
      <c r="E62" s="2089"/>
      <c r="F62" s="1360"/>
      <c r="G62" s="1360"/>
      <c r="H62" s="1360"/>
      <c r="I62" s="1360"/>
      <c r="J62" s="1360"/>
      <c r="K62" s="1360"/>
      <c r="L62" s="1363"/>
      <c r="M62" s="1338"/>
      <c r="N62" s="1338"/>
      <c r="O62" s="514"/>
      <c r="P62" s="376"/>
      <c r="Q62" s="1361"/>
      <c r="R62" s="376"/>
      <c r="S62" s="1339"/>
      <c r="T62" s="1342" t="s">
        <v>216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217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060D-C204-EB55-FD9B-7B2E42F7A9D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549</v>
      </c>
      <c r="D2" s="1663"/>
      <c r="E2" s="542">
        <f>B2</f>
        <v>0</v>
      </c>
      <c r="F2" s="543"/>
      <c r="G2" s="1671" t="s">
        <v>550</v>
      </c>
      <c r="H2" s="1671" t="s">
        <v>550</v>
      </c>
      <c r="I2" s="1671" t="s">
        <v>550</v>
      </c>
      <c r="J2" s="270" t="s">
        <v>551</v>
      </c>
      <c r="K2" s="539"/>
    </row>
    <row s="1667" customFormat="1" customHeight="1" ht="0.75" hidden="1">
      <c r="B3" s="1935"/>
      <c r="C3" s="1162"/>
      <c r="D3" s="544"/>
      <c r="E3" s="545"/>
      <c r="F3" s="546" t="s">
        <v>552</v>
      </c>
      <c r="G3" s="547"/>
      <c r="H3" s="547">
        <f>H4*H5+H7</f>
        <v>0</v>
      </c>
      <c r="I3" s="547">
        <f>I4*I5+I6</f>
        <v>0</v>
      </c>
      <c r="J3" s="548"/>
    </row>
    <row customHeight="1" ht="23.25" hidden="1">
      <c r="B4" s="1935"/>
      <c r="C4" s="1162"/>
      <c r="D4" s="1663"/>
      <c r="E4" s="542" t="str">
        <f>B2&amp;".1"</f>
        <v>.1</v>
      </c>
      <c r="F4" s="549" t="s">
        <v>553</v>
      </c>
      <c r="G4" s="550"/>
      <c r="H4" s="537"/>
      <c r="I4" s="537"/>
      <c r="J4" s="270" t="s">
        <v>554</v>
      </c>
      <c r="K4" s="539"/>
    </row>
    <row customHeight="1" ht="18.75" hidden="1">
      <c r="B5" s="1935"/>
      <c r="C5" s="1162"/>
      <c r="D5" s="1663"/>
      <c r="E5" s="542" t="str">
        <f>B2&amp;".2"</f>
        <v>.2</v>
      </c>
      <c r="F5" s="549" t="s">
        <v>555</v>
      </c>
      <c r="G5" s="1671" t="s">
        <v>556</v>
      </c>
      <c r="H5" s="537"/>
      <c r="I5" s="537"/>
      <c r="J5" s="270"/>
      <c r="K5" s="539"/>
    </row>
    <row customHeight="1" ht="18.75" hidden="1">
      <c r="B6" s="1935"/>
      <c r="C6" s="1162"/>
      <c r="D6" s="1663"/>
      <c r="E6" s="542" t="str">
        <f>B2&amp;".3"</f>
        <v>.3</v>
      </c>
      <c r="F6" s="549" t="s">
        <v>557</v>
      </c>
      <c r="G6" s="1671" t="s">
        <v>556</v>
      </c>
      <c r="H6" s="537"/>
      <c r="I6" s="537"/>
      <c r="J6" s="270"/>
      <c r="K6" s="539"/>
    </row>
    <row customHeight="1" ht="18.75" hidden="1">
      <c r="B7" s="1935"/>
      <c r="C7" s="1162"/>
      <c r="D7" s="1663"/>
      <c r="E7" s="542" t="str">
        <f>B2&amp;".4"</f>
        <v>.4</v>
      </c>
      <c r="F7" s="549" t="s">
        <v>558</v>
      </c>
      <c r="G7" s="1671" t="s">
        <v>550</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556</v>
      </c>
      <c r="H9" s="537"/>
      <c r="I9" s="537"/>
      <c r="J9" s="538" t="s">
        <v>559</v>
      </c>
      <c r="K9" s="539"/>
      <c r="L9" s="1661"/>
      <c r="M9" s="1661"/>
      <c r="R9" s="1661"/>
      <c r="U9" s="540"/>
      <c r="AA9" s="1657"/>
      <c r="AB9" s="1657"/>
      <c r="AC9" s="1657"/>
      <c r="AD9" s="1657"/>
      <c r="AE9" s="1657"/>
    </row>
    <row customHeight="1" ht="11.25" hidden="1"/>
    <row customHeight="1" ht="18.75" hidden="1">
      <c r="D11" s="1663"/>
      <c r="E11" s="542"/>
      <c r="F11" s="536"/>
      <c r="G11" s="1671" t="s">
        <v>560</v>
      </c>
      <c r="H11" s="537"/>
      <c r="I11" s="537"/>
      <c r="J11" s="270" t="s">
        <v>561</v>
      </c>
      <c r="K11" s="539"/>
    </row>
    <row customHeight="1" ht="11.25" hidden="1"/>
    <row customHeight="1" ht="22.5" hidden="1">
      <c r="D13" s="1663"/>
      <c r="E13" s="542"/>
      <c r="F13" s="536"/>
      <c r="G13" s="964" t="s">
        <v>562</v>
      </c>
      <c r="H13" s="541"/>
      <c r="I13" s="541"/>
      <c r="J13" s="740" t="s">
        <v>563</v>
      </c>
      <c r="K13" s="539"/>
    </row>
    <row customHeight="1" ht="11.25" hidden="1"/>
    <row customHeight="1" ht="22.5" hidden="1">
      <c r="D15" s="1663"/>
      <c r="E15" s="542"/>
      <c r="F15" s="536"/>
      <c r="G15" s="1671" t="s">
        <v>564</v>
      </c>
      <c r="H15" s="541"/>
      <c r="I15" s="541"/>
      <c r="J15" s="270" t="s">
        <v>565</v>
      </c>
      <c r="K15" s="539"/>
    </row>
    <row customHeight="1" ht="11.25" hidden="1"/>
    <row customHeight="1" ht="22.5" hidden="1">
      <c r="D17" s="1663"/>
      <c r="E17" s="542"/>
      <c r="F17" s="536"/>
      <c r="G17" s="1671" t="s">
        <v>566</v>
      </c>
      <c r="H17" s="541"/>
      <c r="I17" s="541"/>
      <c r="J17" s="270" t="s">
        <v>567</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МУП "Водоканал"</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568</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569</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303</v>
      </c>
      <c r="F28" s="2198"/>
      <c r="G28" s="2198"/>
      <c r="H28" s="1670"/>
      <c r="I28" s="1670"/>
      <c r="J28" s="1953"/>
    </row>
    <row customHeight="1" ht="22.5">
      <c r="E29" s="1671" t="s">
        <v>86</v>
      </c>
      <c r="F29" s="1678" t="s">
        <v>305</v>
      </c>
      <c r="G29" s="1678" t="s">
        <v>570</v>
      </c>
      <c r="H29" s="1678" t="s">
        <v>306</v>
      </c>
      <c r="I29" s="1678" t="s">
        <v>306</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556</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556</v>
      </c>
      <c r="H31" s="554">
        <f>SUMIF($K33:$K71,$K31,H33:H71)</f>
        <v>0</v>
      </c>
      <c r="I31" s="554">
        <f>SUMIF($K33:$K71,$K31,I33:I71)</f>
        <v>0</v>
      </c>
      <c r="J31" s="270" t="str">
        <f>FHD_NOTE_P_2</f>
        <v>Указывается суммарная себестоимость производимых товаров.</v>
      </c>
      <c r="K31" s="1661" t="s">
        <v>571</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556</v>
      </c>
      <c r="H32" s="553"/>
      <c r="I32" s="553"/>
      <c r="J32" s="270" t="str">
        <f>FHD_NOTE_P_3</f>
        <v/>
      </c>
      <c r="K32" s="1661" t="str">
        <f>IF((LEN(E32)-LEN(SUBSTITUTE(E32,".","")))/LEN(".")=1,"p","")</f>
        <v>p</v>
      </c>
    </row>
    <row customHeight="1" ht="11.25" hidden="1">
      <c r="A33" s="2192" t="s">
        <v>572</v>
      </c>
      <c r="D33" s="1663"/>
      <c r="E33" s="542" t="str">
        <f>FHD_NUM_P_4</f>
        <v/>
      </c>
      <c r="F33" s="1541" t="str">
        <f>FHD_P_4</f>
        <v/>
      </c>
      <c r="G33" s="1903" t="s">
        <v>556</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573</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574</v>
      </c>
      <c r="D41" s="1663"/>
      <c r="E41" s="542" t="str">
        <f>FHD_NUM_P_5</f>
        <v/>
      </c>
      <c r="F41" s="1541" t="str">
        <f>FHD_P_5</f>
        <v/>
      </c>
      <c r="G41" s="1903" t="s">
        <v>556</v>
      </c>
      <c r="H41" s="553"/>
      <c r="I41" s="553"/>
      <c r="J41" s="270" t="str">
        <f>FHD_NOTE_P_5</f>
        <v/>
      </c>
      <c r="K41" s="1661" t="str">
        <f>IF((LEN(E41)-LEN(SUBSTITUTE(E41,".","")))/LEN(".")=1,"p","")</f>
        <v/>
      </c>
    </row>
    <row customHeight="1" ht="11.25" hidden="1">
      <c r="A42" s="2192"/>
      <c r="D42" s="1663"/>
      <c r="E42" s="542" t="str">
        <f>FHD_NUM_P_6</f>
        <v/>
      </c>
      <c r="F42" s="1541" t="str">
        <f>FHD_P_6</f>
        <v/>
      </c>
      <c r="G42" s="1903" t="s">
        <v>556</v>
      </c>
      <c r="H42" s="553"/>
      <c r="I42" s="553"/>
      <c r="J42" s="270" t="str">
        <f>FHD_NOTE_P_6</f>
        <v/>
      </c>
      <c r="K42" s="1661" t="str">
        <f>IF((LEN(E42)-LEN(SUBSTITUTE(E42,".","")))/LEN(".")=1,"p","")</f>
        <v/>
      </c>
    </row>
    <row customHeight="1" ht="11.25" hidden="1">
      <c r="A43" s="2192"/>
      <c r="D43" s="1663"/>
      <c r="E43" s="542" t="str">
        <f>FHD_NUM_P_7</f>
        <v/>
      </c>
      <c r="F43" s="1541" t="str">
        <f>FHD_P_7</f>
        <v/>
      </c>
      <c r="G43" s="1903" t="s">
        <v>556</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556</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575</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576</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577</v>
      </c>
      <c r="C47" s="1661"/>
      <c r="D47" s="571"/>
      <c r="E47" s="542" t="str">
        <f>FHD_NUM_P_11</f>
        <v/>
      </c>
      <c r="F47" s="1541" t="str">
        <f>FHD_P_11</f>
        <v/>
      </c>
      <c r="G47" s="1903" t="s">
        <v>556</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578</v>
      </c>
      <c r="C48" s="1661"/>
      <c r="D48" s="1663"/>
      <c r="E48" s="542" t="str">
        <f>FHD_NUM_P_12</f>
        <v>2.3</v>
      </c>
      <c r="F48" s="1541" t="str">
        <f>FHD_P_12</f>
        <v>Расходы на химические реагенты, используемые в технологическом процессе</v>
      </c>
      <c r="G48" s="1903" t="s">
        <v>556</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556</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556</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556</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556</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556</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556</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556</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556</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556</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556</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556</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556</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556</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556</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556</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556</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556</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309</v>
      </c>
      <c r="H66" s="1674" t="s">
        <v>579</v>
      </c>
      <c r="I66" s="1674" t="s">
        <v>579</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580</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556</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309</v>
      </c>
      <c r="H68" s="1674" t="s">
        <v>579</v>
      </c>
      <c r="I68" s="1674" t="s">
        <v>579</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556</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581</v>
      </c>
      <c r="G71" s="568"/>
      <c r="H71" s="569"/>
      <c r="I71" s="569"/>
      <c r="J71" s="281"/>
      <c r="K71" s="1661"/>
      <c r="L71" s="1661"/>
      <c r="M71" s="1661"/>
      <c r="R71" s="1661"/>
      <c r="U71" s="540"/>
      <c r="AA71" s="1657"/>
      <c r="AB71" s="1657"/>
      <c r="AC71" s="1657"/>
      <c r="AD71" s="1657"/>
      <c r="AE71" s="1657"/>
    </row>
    <row s="1383" customFormat="1" customHeight="1" ht="18.75" hidden="1">
      <c r="A72" s="984" t="s">
        <v>582</v>
      </c>
      <c r="C72" s="1661"/>
      <c r="D72" s="1663"/>
      <c r="E72" s="542" t="str">
        <f>FHD_NUM_P_34</f>
        <v/>
      </c>
      <c r="F72" s="1905" t="str">
        <f>FHD_P_34</f>
        <v/>
      </c>
      <c r="G72" s="1903" t="s">
        <v>556</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556</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556</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556</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556</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556</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556</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556</v>
      </c>
      <c r="H79" s="553"/>
      <c r="I79" s="553"/>
      <c r="J79" s="270" t="str">
        <f>FHD_NOTE_P_41</f>
        <v/>
      </c>
      <c r="K79" s="539"/>
      <c r="L79" s="1661"/>
      <c r="M79" s="1661"/>
      <c r="R79" s="1661"/>
      <c r="U79" s="540"/>
      <c r="AA79" s="1657"/>
      <c r="AB79" s="1657"/>
      <c r="AC79" s="1657"/>
      <c r="AD79" s="1657"/>
      <c r="AE79" s="1657"/>
    </row>
    <row s="1383" customFormat="1" customHeight="1" ht="18.75">
      <c r="A80" s="984" t="s">
        <v>583</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556</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309</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584</v>
      </c>
      <c r="C82" s="730"/>
      <c r="D82" s="728"/>
      <c r="E82" s="542" t="str">
        <f>FHD_NUM_P_44</f>
        <v>7</v>
      </c>
      <c r="F82" s="1905" t="str">
        <f>FHD_P_44</f>
        <v>Объём поднятой воды</v>
      </c>
      <c r="G82" s="1906" t="s">
        <v>585</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585</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585</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585</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585</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585</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585</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585</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562</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586</v>
      </c>
      <c r="C91" s="730"/>
      <c r="D91" s="728"/>
      <c r="E91" s="542" t="str">
        <f>FHD_NUM_P_53</f>
        <v/>
      </c>
      <c r="F91" s="1905" t="str">
        <f>FHD_P_53</f>
        <v/>
      </c>
      <c r="G91" s="1906" t="s">
        <v>585</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585</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587</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562</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588</v>
      </c>
      <c r="D96" s="1663"/>
      <c r="E96" s="542" t="str">
        <f>FHD_NUM_P_58</f>
        <v/>
      </c>
      <c r="F96" s="1905" t="str">
        <f>FHD_P_58</f>
        <v/>
      </c>
      <c r="G96" s="1906" t="s">
        <v>585</v>
      </c>
      <c r="H96" s="972"/>
      <c r="I96" s="573"/>
      <c r="J96" s="270" t="str">
        <f>FHD_NOTE_P_58</f>
        <v/>
      </c>
      <c r="K96" s="539"/>
    </row>
    <row customHeight="1" ht="18.75" hidden="1">
      <c r="A97" s="2192"/>
      <c r="D97" s="1663"/>
      <c r="E97" s="542" t="str">
        <f>FHD_NUM_P_59</f>
        <v/>
      </c>
      <c r="F97" s="1905" t="str">
        <f>FHD_P_59</f>
        <v/>
      </c>
      <c r="G97" s="1906" t="s">
        <v>585</v>
      </c>
      <c r="H97" s="972"/>
      <c r="I97" s="573"/>
      <c r="J97" s="270" t="str">
        <f>FHD_NOTE_P_59</f>
        <v/>
      </c>
      <c r="K97" s="539"/>
    </row>
    <row customHeight="1" ht="18.75" hidden="1">
      <c r="A98" s="2192"/>
      <c r="D98" s="1663"/>
      <c r="E98" s="542" t="str">
        <f>FHD_NUM_P_60</f>
        <v/>
      </c>
      <c r="F98" s="1905" t="str">
        <f>FHD_P_60</f>
        <v/>
      </c>
      <c r="G98" s="1906" t="s">
        <v>585</v>
      </c>
      <c r="H98" s="972"/>
      <c r="I98" s="573"/>
      <c r="J98" s="270" t="str">
        <f>FHD_NOTE_P_60</f>
        <v/>
      </c>
      <c r="K98" s="539"/>
    </row>
    <row s="1383" customFormat="1" customHeight="1" ht="18.75" hidden="1">
      <c r="A99" s="2192" t="s">
        <v>589</v>
      </c>
      <c r="C99" s="1661"/>
      <c r="D99" s="1663"/>
      <c r="E99" s="542" t="str">
        <f>FHD_NUM_P_61</f>
        <v/>
      </c>
      <c r="F99" s="1905" t="str">
        <f>FHD_P_61</f>
        <v/>
      </c>
      <c r="G99" s="1903" t="s">
        <v>560</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590</v>
      </c>
      <c r="G101" s="568"/>
      <c r="H101" s="569"/>
      <c r="I101" s="569"/>
      <c r="J101" s="999" t="s">
        <v>591</v>
      </c>
      <c r="K101" s="539"/>
    </row>
    <row s="1383" customFormat="1" customHeight="1" ht="18.75" hidden="1">
      <c r="A102" s="2192"/>
      <c r="C102" s="1661"/>
      <c r="D102" s="1663"/>
      <c r="E102" s="542" t="str">
        <f>FHD_NUM_P_62</f>
        <v/>
      </c>
      <c r="F102" s="1905" t="str">
        <f>FHD_P_62</f>
        <v/>
      </c>
      <c r="G102" s="1902" t="s">
        <v>560</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587</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592</v>
      </c>
      <c r="D104" s="1663"/>
      <c r="E104" s="542" t="str">
        <f>FHD_NUM_P_64</f>
        <v/>
      </c>
      <c r="F104" s="1905" t="str">
        <f>FHD_P_64</f>
        <v/>
      </c>
      <c r="G104" s="1902" t="s">
        <v>587</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587</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587</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587</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587</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587</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593</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593</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594</v>
      </c>
      <c r="H112" s="573"/>
      <c r="I112" s="573"/>
      <c r="J112" s="270" t="str">
        <f>FHD_NOTE_P_72</f>
        <v/>
      </c>
      <c r="K112" s="539"/>
    </row>
    <row customHeight="1" ht="18.75" hidden="1">
      <c r="A113" s="984" t="s">
        <v>595</v>
      </c>
      <c r="D113" s="1663"/>
      <c r="E113" s="542" t="str">
        <f>FHD_NUM_P_73</f>
        <v/>
      </c>
      <c r="F113" s="1905" t="str">
        <f>FHD_P_73</f>
        <v/>
      </c>
      <c r="G113" s="965" t="s">
        <v>594</v>
      </c>
      <c r="H113" s="963"/>
      <c r="I113" s="963"/>
      <c r="J113" s="270" t="str">
        <f>FHD_NOTE_P_73</f>
        <v/>
      </c>
      <c r="K113" s="539"/>
    </row>
    <row customHeight="1" ht="33.75">
      <c r="A114" s="984" t="s">
        <v>596</v>
      </c>
      <c r="D114" s="1663"/>
      <c r="E114" s="542" t="str">
        <f>FHD_NUM_P_74</f>
        <v>13</v>
      </c>
      <c r="F114" s="1905" t="str">
        <f>FHD_P_74</f>
        <v>Удельный расход электрической энергии на подачу воды в сеть</v>
      </c>
      <c r="G114" s="1901" t="s">
        <v>597</v>
      </c>
      <c r="H114" s="573"/>
      <c r="I114" s="573"/>
      <c r="J114" s="270" t="str">
        <f>FHD_NOTE_P_74</f>
        <v/>
      </c>
      <c r="K114" s="539"/>
    </row>
    <row s="1660" customFormat="1" customHeight="1" ht="18.75">
      <c r="A115" s="2194" t="s">
        <v>598</v>
      </c>
      <c r="B115" s="904"/>
      <c r="C115" s="730"/>
      <c r="D115" s="728"/>
      <c r="E115" s="542" t="str">
        <f>FHD_NUM_P_75</f>
        <v>14</v>
      </c>
      <c r="F115" s="1905" t="str">
        <f>FHD_P_75</f>
        <v>Расход воды на собственные нужды, в том числе:</v>
      </c>
      <c r="G115" s="1901" t="s">
        <v>562</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562</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562</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599</v>
      </c>
      <c r="G119" s="742"/>
      <c r="H119" s="743"/>
      <c r="I119" s="743"/>
      <c r="J119" s="998" t="s">
        <v>600</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601</v>
      </c>
      <c r="D120" s="1663"/>
      <c r="E120" s="542" t="str">
        <f>FHD_NUM_P_78</f>
        <v/>
      </c>
      <c r="F120" s="1905" t="str">
        <f>FHD_P_78</f>
        <v/>
      </c>
      <c r="G120" s="1902" t="s">
        <v>564</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590</v>
      </c>
      <c r="G122" s="568"/>
      <c r="H122" s="569"/>
      <c r="I122" s="569"/>
      <c r="J122" s="999" t="s">
        <v>602</v>
      </c>
      <c r="K122" s="539"/>
    </row>
    <row customHeight="1" ht="22.5" hidden="1">
      <c r="A123" s="2192"/>
      <c r="D123" s="1663"/>
      <c r="E123" s="542" t="str">
        <f>FHD_NUM_P_79</f>
        <v/>
      </c>
      <c r="F123" s="1905" t="str">
        <f>FHD_P_79</f>
        <v/>
      </c>
      <c r="G123" s="1903" t="s">
        <v>566</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590</v>
      </c>
      <c r="G125" s="568"/>
      <c r="H125" s="569"/>
      <c r="I125" s="569"/>
      <c r="J125" s="999" t="s">
        <v>603</v>
      </c>
      <c r="K125" s="539"/>
    </row>
    <row customHeight="1" ht="22.5" hidden="1">
      <c r="A126" s="2192"/>
      <c r="D126" s="1663"/>
      <c r="E126" s="542" t="str">
        <f>FHD_NUM_P_80</f>
        <v/>
      </c>
      <c r="F126" s="1905" t="str">
        <f>FHD_P_80</f>
        <v/>
      </c>
      <c r="G126" s="1903" t="s">
        <v>604</v>
      </c>
      <c r="H126" s="553"/>
      <c r="I126" s="553"/>
      <c r="J126" s="270" t="str">
        <f>FHD_NOTE_P_80</f>
        <v/>
      </c>
      <c r="K126" s="539"/>
    </row>
    <row customHeight="1" ht="18.75" hidden="1">
      <c r="A127" s="2192"/>
      <c r="D127" s="1663"/>
      <c r="E127" s="542" t="str">
        <f>FHD_NUM_P_81</f>
        <v/>
      </c>
      <c r="F127" s="1905" t="str">
        <f>FHD_P_81</f>
        <v/>
      </c>
      <c r="G127" s="1903" t="s">
        <v>605</v>
      </c>
      <c r="H127" s="553"/>
      <c r="I127" s="553"/>
      <c r="J127" s="270" t="str">
        <f>FHD_NOTE_P_81</f>
        <v/>
      </c>
      <c r="K127" s="539"/>
    </row>
    <row customHeight="1" ht="18.75" hidden="1">
      <c r="A128" s="2192"/>
      <c r="C128" s="1661" t="s">
        <v>592</v>
      </c>
      <c r="D128" s="1663"/>
      <c r="E128" s="542" t="str">
        <f>FHD_NUM_P_82</f>
        <v/>
      </c>
      <c r="F128" s="1905" t="str">
        <f>FHD_P_82</f>
        <v/>
      </c>
      <c r="G128" s="1903" t="s">
        <v>309</v>
      </c>
      <c r="H128" s="398"/>
      <c r="I128" s="398"/>
      <c r="J128" s="270" t="str">
        <f>FHD_NOTE_P_82</f>
        <v/>
      </c>
      <c r="K128" s="539"/>
    </row>
    <row customHeight="1" ht="18.75" hidden="1">
      <c r="A129" s="2192"/>
      <c r="C129" s="1661" t="s">
        <v>592</v>
      </c>
      <c r="D129" s="1663"/>
      <c r="E129" s="542" t="str">
        <f>FHD_NUM_P_83</f>
        <v/>
      </c>
      <c r="F129" s="1541" t="str">
        <f>FHD_P_83</f>
        <v/>
      </c>
      <c r="G129" s="1903" t="s">
        <v>309</v>
      </c>
      <c r="H129" s="398"/>
      <c r="I129" s="398"/>
      <c r="J129" s="270" t="str">
        <f>FHD_NOTE_P_83</f>
        <v/>
      </c>
      <c r="K129" s="539"/>
    </row>
    <row customHeight="1" ht="18.75" hidden="1">
      <c r="A130" s="2192"/>
      <c r="C130" s="1661" t="s">
        <v>592</v>
      </c>
      <c r="D130" s="1663"/>
      <c r="E130" s="542" t="str">
        <f>FHD_NUM_P_84</f>
        <v/>
      </c>
      <c r="F130" s="1541" t="str">
        <f>FHD_P_84</f>
        <v/>
      </c>
      <c r="G130" s="1903" t="s">
        <v>309</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6E0D-DF43-6E5B-2E57-C711B6873F6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МУП "Водоканал"</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303</v>
      </c>
      <c r="F9" s="1938"/>
      <c r="G9" s="1938"/>
      <c r="H9" s="1938"/>
      <c r="I9" s="1938"/>
      <c r="J9" s="1938"/>
      <c r="K9" s="1938"/>
      <c r="L9" s="1938"/>
      <c r="M9" s="1938"/>
      <c r="N9" s="1938"/>
      <c r="O9" s="1938"/>
      <c r="P9" s="1938"/>
      <c r="Q9" s="1938"/>
      <c r="R9" s="1939"/>
      <c r="S9" s="1953" t="s">
        <v>304</v>
      </c>
      <c r="T9" s="322"/>
    </row>
    <row customHeight="1" ht="33.75">
      <c r="D10" s="547" t="s">
        <v>86</v>
      </c>
      <c r="E10" s="1953" t="s">
        <v>86</v>
      </c>
      <c r="F10" s="1953"/>
      <c r="G10" s="517" t="s">
        <v>305</v>
      </c>
      <c r="H10" s="1953" t="s">
        <v>86</v>
      </c>
      <c r="I10" s="1953"/>
      <c r="J10" s="517" t="s">
        <v>606</v>
      </c>
      <c r="K10" s="517" t="s">
        <v>607</v>
      </c>
      <c r="L10" s="1953" t="s">
        <v>86</v>
      </c>
      <c r="M10" s="1953"/>
      <c r="N10" s="517" t="s">
        <v>608</v>
      </c>
      <c r="O10" s="517" t="s">
        <v>609</v>
      </c>
      <c r="P10" s="517" t="s">
        <v>610</v>
      </c>
      <c r="Q10" s="517" t="s">
        <v>611</v>
      </c>
      <c r="R10" s="517" t="s">
        <v>612</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613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568</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569</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614</v>
      </c>
      <c r="F17" s="2204"/>
      <c r="G17" s="2204"/>
      <c r="H17" s="2204"/>
      <c r="I17" s="2204"/>
      <c r="J17" s="2204"/>
      <c r="K17" s="2204"/>
      <c r="L17" s="2204"/>
      <c r="M17" s="2204"/>
      <c r="N17" s="2204"/>
      <c r="O17" s="2204"/>
      <c r="P17" s="2204"/>
      <c r="Q17" s="554">
        <f>SUMIF(T18:T19,"i",Q18:Q19)</f>
        <v>0</v>
      </c>
      <c r="R17" s="1012"/>
      <c r="S17" s="891" t="s">
        <v>615</v>
      </c>
      <c r="T17" s="712" t="s">
        <v>616</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617</v>
      </c>
      <c r="F20" s="2204"/>
      <c r="G20" s="2204"/>
      <c r="H20" s="2204"/>
      <c r="I20" s="2204"/>
      <c r="J20" s="2204"/>
      <c r="K20" s="2204"/>
      <c r="L20" s="2204"/>
      <c r="M20" s="2204"/>
      <c r="N20" s="2204"/>
      <c r="O20" s="2204"/>
      <c r="P20" s="2204"/>
      <c r="Q20" s="554">
        <f>SUMIF(T21:T22,"i",Q21:Q22)</f>
        <v>0</v>
      </c>
      <c r="R20" s="1012"/>
      <c r="S20" s="704" t="s">
        <v>618</v>
      </c>
      <c r="T20" s="712" t="s">
        <v>616</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9A46B-2DC7-7BD9-4B73-E6423BDAB5F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556</v>
      </c>
      <c r="H2" s="537"/>
      <c r="I2" s="537"/>
      <c r="J2" s="538" t="s">
        <v>619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620</v>
      </c>
      <c r="F6" s="2133"/>
      <c r="G6" s="2133"/>
      <c r="H6" s="2133"/>
      <c r="I6" s="2133"/>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568</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303</v>
      </c>
      <c r="F13" s="2198"/>
      <c r="G13" s="2198"/>
      <c r="H13" s="1578"/>
      <c r="I13" s="1578"/>
      <c r="J13" s="1953"/>
    </row>
    <row customHeight="1" ht="22.5">
      <c r="E14" s="1664" t="s">
        <v>86</v>
      </c>
      <c r="F14" s="1659" t="s">
        <v>305</v>
      </c>
      <c r="G14" s="1659" t="s">
        <v>570</v>
      </c>
      <c r="H14" s="1659" t="s">
        <v>306</v>
      </c>
      <c r="I14" s="1659" t="s">
        <v>306</v>
      </c>
      <c r="J14" s="1953"/>
    </row>
    <row customHeight="1" ht="18.75">
      <c r="D15" s="1663"/>
      <c r="E15" s="1655" t="s">
        <v>107</v>
      </c>
      <c r="F15" s="702" t="s">
        <v>621</v>
      </c>
      <c r="G15" s="1671" t="s">
        <v>556</v>
      </c>
      <c r="H15" s="553"/>
      <c r="I15" s="553"/>
      <c r="J15" s="270" t="s">
        <v>622</v>
      </c>
      <c r="K15" s="539" t="s">
        <v>623</v>
      </c>
    </row>
    <row customHeight="1" ht="33.75">
      <c r="D16" s="1663"/>
      <c r="E16" s="1655" t="s">
        <v>108</v>
      </c>
      <c r="F16" s="702" t="s">
        <v>624</v>
      </c>
      <c r="G16" s="1671" t="s">
        <v>556</v>
      </c>
      <c r="H16" s="554">
        <f>SUM(H17,H20:H32)</f>
        <v>0</v>
      </c>
      <c r="I16" s="554">
        <f>SUM(I17,I20:I32)</f>
        <v>0</v>
      </c>
      <c r="J16" s="270" t="s">
        <v>625</v>
      </c>
      <c r="K16" s="539" t="s">
        <v>623</v>
      </c>
    </row>
    <row customHeight="1" ht="18.75">
      <c r="D17" s="1663"/>
      <c r="E17" s="1689" t="s">
        <v>626</v>
      </c>
      <c r="F17" s="949" t="s">
        <v>627</v>
      </c>
      <c r="G17" s="1668" t="s">
        <v>556</v>
      </c>
      <c r="H17" s="553"/>
      <c r="I17" s="553"/>
      <c r="J17" s="270" t="s">
        <v>628</v>
      </c>
      <c r="K17" s="539"/>
    </row>
    <row customHeight="1" ht="22.5">
      <c r="D18" s="1663"/>
      <c r="E18" s="1689" t="s">
        <v>629</v>
      </c>
      <c r="F18" s="1675" t="s">
        <v>630</v>
      </c>
      <c r="G18" s="1668" t="s">
        <v>556</v>
      </c>
      <c r="H18" s="553"/>
      <c r="I18" s="553"/>
      <c r="J18" s="270" t="s">
        <v>631</v>
      </c>
      <c r="K18" s="539"/>
    </row>
    <row customHeight="1" ht="33.75">
      <c r="D19" s="1663"/>
      <c r="E19" s="1689" t="s">
        <v>632</v>
      </c>
      <c r="F19" s="1675" t="s">
        <v>633</v>
      </c>
      <c r="G19" s="1668" t="s">
        <v>556</v>
      </c>
      <c r="H19" s="553"/>
      <c r="I19" s="553"/>
      <c r="J19" s="270"/>
      <c r="K19" s="539"/>
    </row>
    <row customHeight="1" ht="18.75">
      <c r="D20" s="1663"/>
      <c r="E20" s="1689" t="s">
        <v>310</v>
      </c>
      <c r="F20" s="949" t="s">
        <v>634</v>
      </c>
      <c r="G20" s="1668" t="s">
        <v>556</v>
      </c>
      <c r="H20" s="553"/>
      <c r="I20" s="553"/>
      <c r="J20" s="270" t="s">
        <v>635</v>
      </c>
      <c r="K20" s="539"/>
    </row>
    <row customHeight="1" ht="18.75">
      <c r="D21" s="1663"/>
      <c r="E21" s="1689" t="s">
        <v>636</v>
      </c>
      <c r="F21" s="1675" t="s">
        <v>637</v>
      </c>
      <c r="G21" s="1668" t="s">
        <v>556</v>
      </c>
      <c r="H21" s="553"/>
      <c r="I21" s="553"/>
      <c r="J21" s="270"/>
      <c r="K21" s="539"/>
    </row>
    <row customHeight="1" ht="18.75">
      <c r="D22" s="1663"/>
      <c r="E22" s="1689" t="s">
        <v>638</v>
      </c>
      <c r="F22" s="1675" t="s">
        <v>639</v>
      </c>
      <c r="G22" s="1668" t="s">
        <v>556</v>
      </c>
      <c r="H22" s="553"/>
      <c r="I22" s="553"/>
      <c r="J22" s="270"/>
      <c r="K22" s="539"/>
    </row>
    <row customHeight="1" ht="22.5">
      <c r="D23" s="1663"/>
      <c r="E23" s="1689" t="s">
        <v>313</v>
      </c>
      <c r="F23" s="949" t="s">
        <v>640</v>
      </c>
      <c r="G23" s="1668" t="s">
        <v>556</v>
      </c>
      <c r="H23" s="553"/>
      <c r="I23" s="553"/>
      <c r="J23" s="270" t="s">
        <v>641</v>
      </c>
      <c r="K23" s="539"/>
    </row>
    <row customHeight="1" ht="18.75">
      <c r="D24" s="1663"/>
      <c r="E24" s="1689" t="s">
        <v>642</v>
      </c>
      <c r="F24" s="1675" t="s">
        <v>643</v>
      </c>
      <c r="G24" s="1668" t="s">
        <v>556</v>
      </c>
      <c r="H24" s="553"/>
      <c r="I24" s="553"/>
      <c r="J24" s="270"/>
      <c r="K24" s="539"/>
    </row>
    <row customHeight="1" ht="33.75">
      <c r="D25" s="1663"/>
      <c r="E25" s="1689" t="s">
        <v>644</v>
      </c>
      <c r="F25" s="1675" t="s">
        <v>645</v>
      </c>
      <c r="G25" s="1668" t="s">
        <v>556</v>
      </c>
      <c r="H25" s="553"/>
      <c r="I25" s="553"/>
      <c r="J25" s="270"/>
      <c r="K25" s="539"/>
    </row>
    <row customHeight="1" ht="22.5">
      <c r="D26" s="1663"/>
      <c r="E26" s="1689" t="s">
        <v>646</v>
      </c>
      <c r="F26" s="949" t="s">
        <v>647</v>
      </c>
      <c r="G26" s="1668" t="s">
        <v>556</v>
      </c>
      <c r="H26" s="553"/>
      <c r="I26" s="553"/>
      <c r="J26" s="270" t="s">
        <v>648</v>
      </c>
      <c r="K26" s="539"/>
    </row>
    <row customHeight="1" ht="18.75">
      <c r="D27" s="1663"/>
      <c r="E27" s="1700" t="s">
        <v>649</v>
      </c>
      <c r="F27" s="1675" t="s">
        <v>650</v>
      </c>
      <c r="G27" s="1679" t="s">
        <v>556</v>
      </c>
      <c r="H27" s="1701"/>
      <c r="I27" s="1701"/>
      <c r="J27" s="270"/>
      <c r="K27" s="539"/>
    </row>
    <row customHeight="1" ht="18.75">
      <c r="D28" s="1663"/>
      <c r="E28" s="1700" t="s">
        <v>651</v>
      </c>
      <c r="F28" s="1675" t="s">
        <v>652</v>
      </c>
      <c r="G28" s="1679" t="s">
        <v>556</v>
      </c>
      <c r="H28" s="1701"/>
      <c r="I28" s="1701"/>
      <c r="J28" s="270"/>
      <c r="K28" s="539"/>
    </row>
    <row customHeight="1" ht="18.75">
      <c r="D29" s="1663"/>
      <c r="E29" s="1700" t="s">
        <v>653</v>
      </c>
      <c r="F29" s="949" t="s">
        <v>654</v>
      </c>
      <c r="G29" s="1679" t="s">
        <v>556</v>
      </c>
      <c r="H29" s="1701"/>
      <c r="I29" s="1701"/>
      <c r="J29" s="270"/>
      <c r="K29" s="539"/>
    </row>
    <row customHeight="1" ht="18.75">
      <c r="D30" s="1663"/>
      <c r="E30" s="1700" t="s">
        <v>655</v>
      </c>
      <c r="F30" s="949" t="s">
        <v>656</v>
      </c>
      <c r="G30" s="1679" t="s">
        <v>556</v>
      </c>
      <c r="H30" s="1701"/>
      <c r="I30" s="1701"/>
      <c r="J30" s="270"/>
      <c r="K30" s="539"/>
    </row>
    <row customHeight="1" ht="18.75">
      <c r="D31" s="1663"/>
      <c r="E31" s="1700" t="s">
        <v>657</v>
      </c>
      <c r="F31" s="949" t="s">
        <v>658</v>
      </c>
      <c r="G31" s="1679" t="s">
        <v>556</v>
      </c>
      <c r="H31" s="1701"/>
      <c r="I31" s="1701"/>
      <c r="J31" s="270"/>
      <c r="K31" s="539"/>
    </row>
    <row s="1383" customFormat="1" customHeight="1" ht="22.5">
      <c r="A32" s="982"/>
      <c r="C32" s="1661"/>
      <c r="D32" s="1663"/>
      <c r="E32" s="1700" t="s">
        <v>659</v>
      </c>
      <c r="F32" s="949" t="s">
        <v>660</v>
      </c>
      <c r="G32" s="1669" t="s">
        <v>556</v>
      </c>
      <c r="H32" s="575">
        <f>SUM(H33:H34)</f>
        <v>0</v>
      </c>
      <c r="I32" s="575">
        <f>SUM(I33:I34)</f>
        <v>0</v>
      </c>
      <c r="J32" s="270" t="s">
        <v>661</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581</v>
      </c>
      <c r="G34" s="568"/>
      <c r="H34" s="569"/>
      <c r="I34" s="569"/>
      <c r="J34" s="281" t="s">
        <v>662</v>
      </c>
      <c r="K34" s="539"/>
      <c r="L34" s="1661"/>
      <c r="M34" s="1661"/>
      <c r="R34" s="1661"/>
      <c r="U34" s="540"/>
      <c r="AA34" s="1657"/>
      <c r="AB34" s="1657"/>
      <c r="AC34" s="1657"/>
      <c r="AD34" s="1657"/>
      <c r="AE34" s="1657"/>
    </row>
    <row customHeight="1" ht="56.25">
      <c r="D35" s="1663"/>
      <c r="E35" s="1700" t="s">
        <v>663</v>
      </c>
      <c r="F35" s="949" t="s">
        <v>664</v>
      </c>
      <c r="G35" s="1679" t="s">
        <v>556</v>
      </c>
      <c r="H35" s="1701"/>
      <c r="I35" s="1701"/>
      <c r="J35" s="270" t="s">
        <v>665</v>
      </c>
      <c r="K35" s="539"/>
    </row>
    <row s="1383" customFormat="1" customHeight="1" ht="22.5">
      <c r="A36" s="984" t="s">
        <v>582</v>
      </c>
      <c r="C36" s="1661"/>
      <c r="D36" s="1663"/>
      <c r="E36" s="1689" t="s">
        <v>88</v>
      </c>
      <c r="F36" s="702" t="s">
        <v>666</v>
      </c>
      <c r="G36" s="1668" t="s">
        <v>556</v>
      </c>
      <c r="H36" s="553"/>
      <c r="I36" s="553"/>
      <c r="J36" s="270" t="s">
        <v>667</v>
      </c>
      <c r="K36" s="539"/>
      <c r="L36" s="1661"/>
      <c r="M36" s="1661"/>
      <c r="R36" s="1661"/>
      <c r="U36" s="540"/>
      <c r="AA36" s="1657"/>
      <c r="AB36" s="1657"/>
      <c r="AC36" s="1657"/>
      <c r="AD36" s="1657"/>
      <c r="AE36" s="1657"/>
    </row>
    <row s="1383" customFormat="1" customHeight="1" ht="22.5">
      <c r="A37" s="984"/>
      <c r="C37" s="1661"/>
      <c r="D37" s="1663"/>
      <c r="E37" s="1689" t="s">
        <v>329</v>
      </c>
      <c r="F37" s="949" t="s">
        <v>668</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669</v>
      </c>
      <c r="G38" s="1668" t="s">
        <v>556</v>
      </c>
      <c r="H38" s="553"/>
      <c r="I38" s="553"/>
      <c r="J38" s="270" t="s">
        <v>670</v>
      </c>
      <c r="K38" s="539"/>
      <c r="L38" s="1661"/>
      <c r="M38" s="1661"/>
      <c r="R38" s="1661"/>
      <c r="U38" s="540"/>
      <c r="AA38" s="1657"/>
      <c r="AB38" s="1657"/>
      <c r="AC38" s="1657"/>
      <c r="AD38" s="1657"/>
      <c r="AE38" s="1657"/>
    </row>
    <row s="1383" customFormat="1" customHeight="1" ht="22.5">
      <c r="A39" s="982"/>
      <c r="C39" s="1661"/>
      <c r="D39" s="571"/>
      <c r="E39" s="1689" t="s">
        <v>671</v>
      </c>
      <c r="F39" s="949" t="s">
        <v>672</v>
      </c>
      <c r="G39" s="1679" t="s">
        <v>556</v>
      </c>
      <c r="H39" s="553"/>
      <c r="I39" s="553"/>
      <c r="J39" s="270" t="s">
        <v>673</v>
      </c>
      <c r="K39" s="539"/>
      <c r="L39" s="1661"/>
      <c r="M39" s="1661"/>
      <c r="R39" s="1661"/>
      <c r="U39" s="540"/>
      <c r="AA39" s="1657"/>
      <c r="AB39" s="1657"/>
      <c r="AC39" s="1657"/>
      <c r="AD39" s="1657"/>
      <c r="AE39" s="1657"/>
    </row>
    <row s="1383" customFormat="1" customHeight="1" ht="22.5">
      <c r="A40" s="982"/>
      <c r="C40" s="1661"/>
      <c r="D40" s="1663"/>
      <c r="E40" s="1689" t="s">
        <v>674</v>
      </c>
      <c r="F40" s="1675" t="s">
        <v>675</v>
      </c>
      <c r="G40" s="1668" t="s">
        <v>556</v>
      </c>
      <c r="H40" s="553"/>
      <c r="I40" s="553"/>
      <c r="J40" s="270" t="s">
        <v>676</v>
      </c>
      <c r="K40" s="539"/>
      <c r="L40" s="1661"/>
      <c r="M40" s="1661"/>
      <c r="R40" s="1661"/>
      <c r="U40" s="540"/>
      <c r="AA40" s="1657"/>
      <c r="AB40" s="1657"/>
      <c r="AC40" s="1657"/>
      <c r="AD40" s="1657"/>
      <c r="AE40" s="1657"/>
    </row>
    <row s="1383" customFormat="1" customHeight="1" ht="22.5">
      <c r="A41" s="982"/>
      <c r="C41" s="1661"/>
      <c r="D41" s="1663"/>
      <c r="E41" s="1689" t="s">
        <v>677</v>
      </c>
      <c r="F41" s="1675" t="s">
        <v>678</v>
      </c>
      <c r="G41" s="1668" t="s">
        <v>556</v>
      </c>
      <c r="H41" s="553"/>
      <c r="I41" s="553"/>
      <c r="J41" s="270" t="s">
        <v>679</v>
      </c>
      <c r="K41" s="539"/>
      <c r="L41" s="1661"/>
      <c r="M41" s="1661"/>
      <c r="R41" s="1661"/>
      <c r="U41" s="540"/>
      <c r="AA41" s="1657"/>
      <c r="AB41" s="1657"/>
      <c r="AC41" s="1657"/>
      <c r="AD41" s="1657"/>
      <c r="AE41" s="1657"/>
    </row>
    <row s="1383" customFormat="1" customHeight="1" ht="22.5">
      <c r="A42" s="982"/>
      <c r="C42" s="1661"/>
      <c r="D42" s="1663"/>
      <c r="E42" s="1689" t="s">
        <v>680</v>
      </c>
      <c r="F42" s="1675" t="s">
        <v>681</v>
      </c>
      <c r="G42" s="1668" t="s">
        <v>556</v>
      </c>
      <c r="H42" s="553"/>
      <c r="I42" s="553"/>
      <c r="J42" s="270" t="s">
        <v>682</v>
      </c>
      <c r="K42" s="539"/>
      <c r="L42" s="1661"/>
      <c r="M42" s="1661"/>
      <c r="R42" s="1661"/>
      <c r="U42" s="540"/>
      <c r="AA42" s="1657"/>
      <c r="AB42" s="1657"/>
      <c r="AC42" s="1657"/>
      <c r="AD42" s="1657"/>
      <c r="AE42" s="1657"/>
    </row>
    <row s="1383" customFormat="1" customHeight="1" ht="33.75">
      <c r="A43" s="982"/>
      <c r="C43" s="1661" t="s">
        <v>592</v>
      </c>
      <c r="D43" s="1663"/>
      <c r="E43" s="1689" t="s">
        <v>109</v>
      </c>
      <c r="F43" s="702" t="s">
        <v>683</v>
      </c>
      <c r="G43" s="1671" t="s">
        <v>684</v>
      </c>
      <c r="H43" s="398"/>
      <c r="I43" s="398"/>
      <c r="J43" s="270" t="s">
        <v>685</v>
      </c>
      <c r="K43" s="539"/>
      <c r="L43" s="1661"/>
      <c r="M43" s="1661"/>
      <c r="R43" s="1661"/>
      <c r="U43" s="540"/>
      <c r="AA43" s="1657"/>
      <c r="AB43" s="1657"/>
      <c r="AC43" s="1657"/>
      <c r="AD43" s="1657"/>
      <c r="AE43" s="1657"/>
    </row>
    <row s="1383" customFormat="1" customHeight="1" ht="22.5">
      <c r="A44" s="982"/>
      <c r="C44" s="1661"/>
      <c r="D44" s="1663"/>
      <c r="E44" s="1689" t="s">
        <v>90</v>
      </c>
      <c r="F44" s="702" t="s">
        <v>686</v>
      </c>
      <c r="G44" s="1668" t="s">
        <v>687</v>
      </c>
      <c r="H44" s="541"/>
      <c r="I44" s="541"/>
      <c r="J44" s="270" t="s">
        <v>688</v>
      </c>
      <c r="K44" s="539"/>
      <c r="L44" s="1661"/>
      <c r="M44" s="1661"/>
      <c r="R44" s="1661"/>
      <c r="U44" s="540"/>
      <c r="AA44" s="1657"/>
      <c r="AB44" s="1657"/>
      <c r="AC44" s="1657"/>
      <c r="AD44" s="1657"/>
      <c r="AE44" s="1657"/>
    </row>
    <row s="1383" customFormat="1" customHeight="1" ht="22.5">
      <c r="A45" s="982"/>
      <c r="C45" s="1661"/>
      <c r="D45" s="1663"/>
      <c r="E45" s="1689" t="s">
        <v>91</v>
      </c>
      <c r="F45" s="702" t="s">
        <v>689</v>
      </c>
      <c r="G45" s="1679" t="s">
        <v>690</v>
      </c>
      <c r="H45" s="541"/>
      <c r="I45" s="541"/>
      <c r="J45" s="270" t="s">
        <v>691</v>
      </c>
      <c r="K45" s="539"/>
      <c r="L45" s="1661"/>
      <c r="M45" s="1661"/>
      <c r="R45" s="1661"/>
      <c r="U45" s="540"/>
      <c r="AA45" s="1657"/>
      <c r="AB45" s="1657"/>
      <c r="AC45" s="1657"/>
      <c r="AD45" s="1657"/>
      <c r="AE45" s="1657"/>
    </row>
    <row s="1383" customFormat="1" customHeight="1" ht="18.75">
      <c r="A46" s="982"/>
      <c r="C46" s="1661"/>
      <c r="D46" s="1663"/>
      <c r="E46" s="1689" t="s">
        <v>110</v>
      </c>
      <c r="F46" s="702" t="s">
        <v>692</v>
      </c>
      <c r="G46" s="1668" t="s">
        <v>594</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0F86F-A337-CB34-60AB-744D1339726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556</v>
      </c>
      <c r="H2" s="537"/>
      <c r="I2" s="537"/>
      <c r="J2" s="538" t="s">
        <v>559</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693</v>
      </c>
      <c r="F6" s="2122"/>
      <c r="G6" s="2122"/>
      <c r="H6" s="2122"/>
      <c r="I6" s="2122"/>
      <c r="J6" s="552"/>
    </row>
    <row customHeight="1" ht="24">
      <c r="E7" s="2123" t="str">
        <f>IF(org=0,"Не определено",org)</f>
        <v>МУП "Водоканал"</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568</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569</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303</v>
      </c>
      <c r="F13" s="2198"/>
      <c r="G13" s="2198"/>
      <c r="H13" s="1681"/>
      <c r="I13" s="1681"/>
      <c r="J13" s="1953"/>
    </row>
    <row customHeight="1" ht="22.5">
      <c r="E14" s="1682" t="s">
        <v>86</v>
      </c>
      <c r="F14" s="1685" t="s">
        <v>305</v>
      </c>
      <c r="G14" s="1685" t="s">
        <v>570</v>
      </c>
      <c r="H14" s="1685" t="s">
        <v>306</v>
      </c>
      <c r="I14" s="1685" t="s">
        <v>306</v>
      </c>
      <c r="J14" s="1953"/>
    </row>
    <row customHeight="1" ht="18.75">
      <c r="D15" s="1663"/>
      <c r="E15" s="1655" t="s">
        <v>107</v>
      </c>
      <c r="F15" s="702" t="s">
        <v>694</v>
      </c>
      <c r="G15" s="1682" t="s">
        <v>556</v>
      </c>
      <c r="H15" s="553"/>
      <c r="I15" s="553"/>
      <c r="J15" s="270" t="s">
        <v>695</v>
      </c>
      <c r="K15" s="539" t="s">
        <v>623</v>
      </c>
    </row>
    <row customHeight="1" ht="22.5">
      <c r="D16" s="1663"/>
      <c r="E16" s="1655" t="s">
        <v>108</v>
      </c>
      <c r="F16" s="1690" t="s">
        <v>696</v>
      </c>
      <c r="G16" s="1682" t="s">
        <v>556</v>
      </c>
      <c r="H16" s="554">
        <f>SUM(H17,H20:H27)</f>
        <v>0</v>
      </c>
      <c r="I16" s="554">
        <f>SUM(I17,I20:I27)</f>
        <v>0</v>
      </c>
      <c r="J16" s="270" t="s">
        <v>697</v>
      </c>
      <c r="K16" s="539" t="s">
        <v>623</v>
      </c>
    </row>
    <row customHeight="1" ht="33.75">
      <c r="D17" s="1663"/>
      <c r="E17" s="1689" t="s">
        <v>626</v>
      </c>
      <c r="F17" s="1692" t="s">
        <v>698</v>
      </c>
      <c r="G17" s="1679" t="s">
        <v>556</v>
      </c>
      <c r="H17" s="553"/>
      <c r="I17" s="553"/>
      <c r="J17" s="270" t="s">
        <v>699</v>
      </c>
      <c r="K17" s="539"/>
    </row>
    <row customHeight="1" ht="18.75">
      <c r="D18" s="1663"/>
      <c r="E18" s="1689" t="s">
        <v>629</v>
      </c>
      <c r="F18" s="1693" t="s">
        <v>700</v>
      </c>
      <c r="G18" s="1679" t="s">
        <v>556</v>
      </c>
      <c r="H18" s="553"/>
      <c r="I18" s="553"/>
      <c r="J18" s="270"/>
      <c r="K18" s="539"/>
    </row>
    <row customHeight="1" ht="22.5">
      <c r="D19" s="1663"/>
      <c r="E19" s="1689" t="s">
        <v>632</v>
      </c>
      <c r="F19" s="1693" t="s">
        <v>701</v>
      </c>
      <c r="G19" s="1679" t="s">
        <v>556</v>
      </c>
      <c r="H19" s="553"/>
      <c r="I19" s="553"/>
      <c r="J19" s="270"/>
      <c r="K19" s="539"/>
    </row>
    <row customHeight="1" ht="33.75">
      <c r="D20" s="1663"/>
      <c r="E20" s="1689" t="s">
        <v>310</v>
      </c>
      <c r="F20" s="1692" t="s">
        <v>702</v>
      </c>
      <c r="G20" s="1679" t="s">
        <v>556</v>
      </c>
      <c r="H20" s="553"/>
      <c r="I20" s="553"/>
      <c r="J20" s="270"/>
      <c r="K20" s="539"/>
    </row>
    <row customHeight="1" ht="33.75">
      <c r="D21" s="1663"/>
      <c r="E21" s="1689" t="s">
        <v>313</v>
      </c>
      <c r="F21" s="1692" t="s">
        <v>703</v>
      </c>
      <c r="G21" s="1679" t="s">
        <v>556</v>
      </c>
      <c r="H21" s="553"/>
      <c r="I21" s="553"/>
      <c r="J21" s="270"/>
      <c r="K21" s="539"/>
    </row>
    <row customHeight="1" ht="56.25">
      <c r="D22" s="1663"/>
      <c r="E22" s="1689" t="s">
        <v>646</v>
      </c>
      <c r="F22" s="1692" t="s">
        <v>704</v>
      </c>
      <c r="G22" s="1679" t="s">
        <v>556</v>
      </c>
      <c r="H22" s="553"/>
      <c r="I22" s="553"/>
      <c r="J22" s="270"/>
      <c r="K22" s="539"/>
    </row>
    <row customHeight="1" ht="33.75">
      <c r="D23" s="1663"/>
      <c r="E23" s="1689" t="s">
        <v>653</v>
      </c>
      <c r="F23" s="1692" t="s">
        <v>705</v>
      </c>
      <c r="G23" s="1679" t="s">
        <v>556</v>
      </c>
      <c r="H23" s="553"/>
      <c r="I23" s="553"/>
      <c r="J23" s="270"/>
      <c r="K23" s="539"/>
    </row>
    <row customHeight="1" ht="33.75">
      <c r="D24" s="1663"/>
      <c r="E24" s="1689" t="s">
        <v>655</v>
      </c>
      <c r="F24" s="1692" t="s">
        <v>706</v>
      </c>
      <c r="G24" s="1679" t="s">
        <v>556</v>
      </c>
      <c r="H24" s="553"/>
      <c r="I24" s="553"/>
      <c r="J24" s="270"/>
      <c r="K24" s="539"/>
    </row>
    <row customHeight="1" ht="22.5">
      <c r="D25" s="1663"/>
      <c r="E25" s="1689" t="s">
        <v>657</v>
      </c>
      <c r="F25" s="1692" t="s">
        <v>707</v>
      </c>
      <c r="G25" s="1679" t="s">
        <v>556</v>
      </c>
      <c r="H25" s="553"/>
      <c r="I25" s="553"/>
      <c r="J25" s="270"/>
      <c r="K25" s="539"/>
    </row>
    <row customHeight="1" ht="67.5">
      <c r="D26" s="1663"/>
      <c r="E26" s="1689" t="s">
        <v>659</v>
      </c>
      <c r="F26" s="1692" t="s">
        <v>708</v>
      </c>
      <c r="G26" s="1679" t="s">
        <v>556</v>
      </c>
      <c r="H26" s="553"/>
      <c r="I26" s="553"/>
      <c r="J26" s="270"/>
      <c r="K26" s="539"/>
    </row>
    <row s="1383" customFormat="1" customHeight="1" ht="22.5">
      <c r="A27" s="982"/>
      <c r="C27" s="1661"/>
      <c r="D27" s="1663"/>
      <c r="E27" s="1654" t="s">
        <v>663</v>
      </c>
      <c r="F27" s="1653" t="s">
        <v>709</v>
      </c>
      <c r="G27" s="1680" t="s">
        <v>556</v>
      </c>
      <c r="H27" s="575">
        <f>SUM(H28:H29)</f>
        <v>0</v>
      </c>
      <c r="I27" s="575">
        <f>SUM(I28:I29)</f>
        <v>0</v>
      </c>
      <c r="J27" s="270" t="s">
        <v>661</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581</v>
      </c>
      <c r="G29" s="568"/>
      <c r="H29" s="569"/>
      <c r="I29" s="569"/>
      <c r="J29" s="281" t="s">
        <v>662</v>
      </c>
      <c r="K29" s="539"/>
      <c r="L29" s="1661"/>
      <c r="M29" s="1661"/>
      <c r="R29" s="1661"/>
      <c r="U29" s="540"/>
      <c r="AA29" s="1657"/>
      <c r="AB29" s="1657"/>
      <c r="AC29" s="1657"/>
      <c r="AD29" s="1657"/>
      <c r="AE29" s="1657"/>
    </row>
    <row s="1383" customFormat="1" customHeight="1" ht="22.5">
      <c r="A30" s="982"/>
      <c r="C30" s="1661"/>
      <c r="D30" s="1663"/>
      <c r="E30" s="1689" t="s">
        <v>88</v>
      </c>
      <c r="F30" s="1686" t="s">
        <v>710</v>
      </c>
      <c r="G30" s="1679" t="s">
        <v>556</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711</v>
      </c>
      <c r="G31" s="1679" t="s">
        <v>556</v>
      </c>
      <c r="H31" s="553"/>
      <c r="I31" s="553"/>
      <c r="J31" s="270" t="s">
        <v>712</v>
      </c>
      <c r="K31" s="539"/>
      <c r="L31" s="1661"/>
      <c r="M31" s="1661"/>
      <c r="R31" s="1661"/>
      <c r="U31" s="540"/>
      <c r="AA31" s="1657"/>
      <c r="AB31" s="1657"/>
      <c r="AC31" s="1657"/>
      <c r="AD31" s="1657"/>
      <c r="AE31" s="1657"/>
    </row>
    <row s="1383" customFormat="1" customHeight="1" ht="22.5">
      <c r="A32" s="982"/>
      <c r="C32" s="1661"/>
      <c r="D32" s="1663"/>
      <c r="E32" s="1689" t="s">
        <v>671</v>
      </c>
      <c r="F32" s="685" t="s">
        <v>675</v>
      </c>
      <c r="G32" s="1679" t="s">
        <v>556</v>
      </c>
      <c r="H32" s="553"/>
      <c r="I32" s="553"/>
      <c r="J32" s="270" t="s">
        <v>713</v>
      </c>
      <c r="K32" s="539"/>
      <c r="L32" s="1661"/>
      <c r="M32" s="1661"/>
      <c r="R32" s="1661"/>
      <c r="U32" s="540"/>
      <c r="AA32" s="1657"/>
      <c r="AB32" s="1657"/>
      <c r="AC32" s="1657"/>
      <c r="AD32" s="1657"/>
      <c r="AE32" s="1657"/>
    </row>
    <row s="1383" customFormat="1" customHeight="1" ht="22.5">
      <c r="A33" s="982"/>
      <c r="C33" s="1661"/>
      <c r="D33" s="1663"/>
      <c r="E33" s="1689" t="s">
        <v>714</v>
      </c>
      <c r="F33" s="685" t="s">
        <v>715</v>
      </c>
      <c r="G33" s="1679" t="s">
        <v>556</v>
      </c>
      <c r="H33" s="553"/>
      <c r="I33" s="553"/>
      <c r="J33" s="270" t="s">
        <v>716</v>
      </c>
      <c r="K33" s="539"/>
      <c r="L33" s="1661"/>
      <c r="M33" s="1661"/>
      <c r="R33" s="1661"/>
      <c r="U33" s="540"/>
      <c r="AA33" s="1657"/>
      <c r="AB33" s="1657"/>
      <c r="AC33" s="1657"/>
      <c r="AD33" s="1657"/>
      <c r="AE33" s="1657"/>
    </row>
    <row s="1383" customFormat="1" customHeight="1" ht="22.5">
      <c r="A34" s="982"/>
      <c r="C34" s="1661"/>
      <c r="D34" s="1663"/>
      <c r="E34" s="1689" t="s">
        <v>717</v>
      </c>
      <c r="F34" s="685" t="s">
        <v>681</v>
      </c>
      <c r="G34" s="1679" t="s">
        <v>556</v>
      </c>
      <c r="H34" s="553"/>
      <c r="I34" s="553"/>
      <c r="J34" s="270" t="s">
        <v>718</v>
      </c>
      <c r="K34" s="539"/>
      <c r="L34" s="1661"/>
      <c r="M34" s="1661"/>
      <c r="R34" s="1661"/>
      <c r="U34" s="540"/>
      <c r="AA34" s="1657"/>
      <c r="AB34" s="1657"/>
      <c r="AC34" s="1657"/>
      <c r="AD34" s="1657"/>
      <c r="AE34" s="1657"/>
    </row>
    <row s="1383" customFormat="1" customHeight="1" ht="33.75">
      <c r="A35" s="982"/>
      <c r="C35" s="1661" t="s">
        <v>592</v>
      </c>
      <c r="D35" s="1663"/>
      <c r="E35" s="1689" t="s">
        <v>109</v>
      </c>
      <c r="F35" s="1686" t="s">
        <v>683</v>
      </c>
      <c r="G35" s="1682" t="s">
        <v>309</v>
      </c>
      <c r="H35" s="398"/>
      <c r="I35" s="398"/>
      <c r="J35" s="270" t="s">
        <v>719</v>
      </c>
      <c r="K35" s="539"/>
      <c r="L35" s="1661"/>
      <c r="M35" s="1661"/>
      <c r="R35" s="1661"/>
      <c r="U35" s="540"/>
      <c r="AA35" s="1657"/>
      <c r="AB35" s="1657"/>
      <c r="AC35" s="1657"/>
      <c r="AD35" s="1657"/>
      <c r="AE35" s="1657"/>
    </row>
    <row s="1383" customFormat="1" customHeight="1" ht="22.5">
      <c r="A36" s="982"/>
      <c r="C36" s="1661"/>
      <c r="D36" s="1663"/>
      <c r="E36" s="1689" t="s">
        <v>90</v>
      </c>
      <c r="F36" s="1686" t="s">
        <v>720</v>
      </c>
      <c r="G36" s="1679" t="s">
        <v>687</v>
      </c>
      <c r="H36" s="541"/>
      <c r="I36" s="541"/>
      <c r="J36" s="270" t="s">
        <v>688</v>
      </c>
      <c r="K36" s="539"/>
      <c r="L36" s="1661"/>
      <c r="M36" s="1661"/>
      <c r="R36" s="1661"/>
      <c r="U36" s="540"/>
      <c r="AA36" s="1657"/>
      <c r="AB36" s="1657"/>
      <c r="AC36" s="1657"/>
      <c r="AD36" s="1657"/>
      <c r="AE36" s="1657"/>
    </row>
    <row s="1383" customFormat="1" customHeight="1" ht="22.5">
      <c r="A37" s="982"/>
      <c r="C37" s="1661"/>
      <c r="D37" s="1663"/>
      <c r="E37" s="1689" t="s">
        <v>91</v>
      </c>
      <c r="F37" s="1686" t="s">
        <v>721</v>
      </c>
      <c r="G37" s="1679" t="s">
        <v>690</v>
      </c>
      <c r="H37" s="541"/>
      <c r="I37" s="541"/>
      <c r="J37" s="270" t="s">
        <v>691</v>
      </c>
      <c r="K37" s="539"/>
      <c r="L37" s="1661"/>
      <c r="M37" s="1661"/>
      <c r="R37" s="1661"/>
      <c r="U37" s="540"/>
      <c r="AA37" s="1657"/>
      <c r="AB37" s="1657"/>
      <c r="AC37" s="1657"/>
      <c r="AD37" s="1657"/>
      <c r="AE37" s="1657"/>
    </row>
    <row customHeight="1" ht="11.25">
      <c r="D38" s="1663"/>
    </row>
    <row customHeight="1" ht="26.25">
      <c r="D39" s="1663"/>
      <c r="E39" s="1260" t="s">
        <v>722</v>
      </c>
      <c r="F39" s="2088" t="s">
        <v>723</v>
      </c>
      <c r="G39" s="2088"/>
      <c r="H39" s="2088"/>
      <c r="I39" s="2088"/>
      <c r="J39" s="2088"/>
    </row>
    <row s="1666" customFormat="1" customHeight="1" ht="37.5">
      <c r="A40" s="982"/>
      <c r="B40" s="1661"/>
      <c r="C40" s="1661"/>
      <c r="D40" s="339"/>
      <c r="F40" s="2088" t="s">
        <v>724</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16643-D5F5-2C61-8C66-87562556914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МУП "Водоканал"</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568</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569</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303</v>
      </c>
      <c r="E10" s="1938"/>
      <c r="F10" s="1938"/>
      <c r="G10" s="1938"/>
      <c r="H10" s="1938"/>
      <c r="I10" s="1938"/>
      <c r="J10" s="1939"/>
      <c r="K10" s="2018"/>
      <c r="L10" s="505"/>
    </row>
    <row s="1660" customFormat="1" customHeight="1" ht="22.5">
      <c r="A11" s="2215"/>
      <c r="B11" s="2215"/>
      <c r="C11" s="652"/>
      <c r="D11" s="698" t="s">
        <v>86</v>
      </c>
      <c r="E11" s="700" t="s">
        <v>725</v>
      </c>
      <c r="F11" s="700" t="s">
        <v>570</v>
      </c>
      <c r="G11" s="461" t="s">
        <v>306</v>
      </c>
      <c r="H11" s="461" t="s">
        <v>395</v>
      </c>
      <c r="I11" s="801" t="s">
        <v>306</v>
      </c>
      <c r="J11" s="802" t="s">
        <v>395</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hidden="1">
      <c r="A13" s="2214" t="s">
        <v>726</v>
      </c>
      <c r="D13" s="948" t="s">
        <v>107</v>
      </c>
      <c r="E13" s="260" t="s">
        <v>727</v>
      </c>
      <c r="F13" s="655" t="s">
        <v>728</v>
      </c>
      <c r="G13" s="553"/>
      <c r="H13" s="656"/>
      <c r="I13" s="553"/>
      <c r="J13" s="656"/>
      <c r="K13" s="270" t="s">
        <v>729</v>
      </c>
      <c r="L13" s="715"/>
    </row>
    <row customHeight="1" ht="22.5" hidden="1">
      <c r="A14" s="2214"/>
      <c r="D14" s="535" t="s">
        <v>108</v>
      </c>
      <c r="E14" s="260" t="s">
        <v>730</v>
      </c>
      <c r="F14" s="655" t="s">
        <v>731</v>
      </c>
      <c r="G14" s="553"/>
      <c r="H14" s="657"/>
      <c r="I14" s="553"/>
      <c r="J14" s="657"/>
      <c r="K14" s="270" t="s">
        <v>732</v>
      </c>
      <c r="L14" s="715"/>
    </row>
    <row s="1660" customFormat="1" customHeight="1" ht="78.75" hidden="1">
      <c r="A15" s="2214"/>
      <c r="B15" s="507"/>
      <c r="D15" s="948" t="s">
        <v>88</v>
      </c>
      <c r="E15" s="702" t="s">
        <v>733</v>
      </c>
      <c r="F15" s="945" t="s">
        <v>309</v>
      </c>
      <c r="G15" s="945" t="s">
        <v>309</v>
      </c>
      <c r="H15" s="86"/>
      <c r="I15" s="945" t="s">
        <v>309</v>
      </c>
      <c r="J15" s="86"/>
      <c r="K15" s="270" t="s">
        <v>734</v>
      </c>
      <c r="L15" s="715"/>
    </row>
    <row s="1660" customFormat="1" customHeight="1" ht="22.5" hidden="1">
      <c r="A16" s="2214"/>
      <c r="B16" s="507"/>
      <c r="D16" s="948" t="s">
        <v>329</v>
      </c>
      <c r="E16" s="949" t="s">
        <v>735</v>
      </c>
      <c r="F16" s="945" t="s">
        <v>736</v>
      </c>
      <c r="G16" s="811"/>
      <c r="H16" s="86"/>
      <c r="I16" s="811"/>
      <c r="J16" s="86"/>
      <c r="K16" s="270"/>
      <c r="L16" s="715"/>
    </row>
    <row s="1660" customFormat="1" customHeight="1" ht="22.5" hidden="1">
      <c r="A17" s="2214"/>
      <c r="B17" s="507"/>
      <c r="D17" s="948" t="s">
        <v>337</v>
      </c>
      <c r="E17" s="949" t="s">
        <v>737</v>
      </c>
      <c r="F17" s="945" t="s">
        <v>738</v>
      </c>
      <c r="G17" s="811"/>
      <c r="H17" s="86"/>
      <c r="I17" s="811"/>
      <c r="J17" s="86"/>
      <c r="K17" s="270"/>
      <c r="L17" s="715"/>
    </row>
    <row s="1660" customFormat="1" customHeight="1" ht="33.75" hidden="1">
      <c r="A18" s="2214"/>
      <c r="B18" s="507"/>
      <c r="D18" s="948" t="s">
        <v>339</v>
      </c>
      <c r="E18" s="949" t="s">
        <v>739</v>
      </c>
      <c r="F18" s="945" t="s">
        <v>575</v>
      </c>
      <c r="G18" s="675"/>
      <c r="H18" s="86"/>
      <c r="I18" s="675"/>
      <c r="J18" s="86"/>
      <c r="K18" s="270"/>
      <c r="L18" s="715"/>
    </row>
    <row customHeight="1" ht="101.25" hidden="1">
      <c r="A19" s="2214"/>
      <c r="D19" s="948" t="s">
        <v>89</v>
      </c>
      <c r="E19" s="260" t="s">
        <v>740</v>
      </c>
      <c r="F19" s="655" t="s">
        <v>550</v>
      </c>
      <c r="G19" s="658"/>
      <c r="H19" s="657"/>
      <c r="I19" s="950"/>
      <c r="J19" s="657"/>
      <c r="K19" s="270" t="s">
        <v>741</v>
      </c>
      <c r="L19" s="715"/>
    </row>
    <row s="1660" customFormat="1" customHeight="1" ht="18.75" hidden="1">
      <c r="A20" s="2214"/>
      <c r="C20" s="951"/>
      <c r="D20" s="948" t="s">
        <v>671</v>
      </c>
      <c r="E20" s="949" t="s">
        <v>742</v>
      </c>
      <c r="F20" s="945" t="s">
        <v>309</v>
      </c>
      <c r="G20" s="945" t="s">
        <v>309</v>
      </c>
      <c r="H20" s="944" t="s">
        <v>309</v>
      </c>
      <c r="I20" s="945" t="s">
        <v>309</v>
      </c>
      <c r="J20" s="944" t="s">
        <v>309</v>
      </c>
      <c r="K20" s="943"/>
      <c r="L20" s="715"/>
      <c r="W20" s="670"/>
    </row>
    <row s="1660" customFormat="1" customHeight="1" ht="33.75" hidden="1">
      <c r="A21" s="2214"/>
      <c r="C21" s="951"/>
      <c r="D21" s="948" t="s">
        <v>674</v>
      </c>
      <c r="E21" s="572" t="s">
        <v>743</v>
      </c>
      <c r="F21" s="945" t="s">
        <v>744</v>
      </c>
      <c r="G21" s="937"/>
      <c r="H21" s="86"/>
      <c r="I21" s="937"/>
      <c r="J21" s="86"/>
      <c r="K21" s="943"/>
      <c r="L21" s="715"/>
      <c r="W21" s="670"/>
    </row>
    <row s="1660" customFormat="1" customHeight="1" ht="33.75" hidden="1">
      <c r="A22" s="2214"/>
      <c r="C22" s="951"/>
      <c r="D22" s="948" t="s">
        <v>677</v>
      </c>
      <c r="E22" s="572" t="s">
        <v>745</v>
      </c>
      <c r="F22" s="945" t="s">
        <v>746</v>
      </c>
      <c r="G22" s="937"/>
      <c r="H22" s="86"/>
      <c r="I22" s="937"/>
      <c r="J22" s="86"/>
      <c r="K22" s="943"/>
      <c r="L22" s="715"/>
      <c r="W22" s="670"/>
    </row>
    <row s="1660" customFormat="1" customHeight="1" ht="22.5" hidden="1">
      <c r="A23" s="2214"/>
      <c r="C23" s="951"/>
      <c r="D23" s="948" t="s">
        <v>714</v>
      </c>
      <c r="E23" s="949" t="s">
        <v>747</v>
      </c>
      <c r="F23" s="945" t="s">
        <v>309</v>
      </c>
      <c r="G23" s="945" t="s">
        <v>309</v>
      </c>
      <c r="H23" s="944" t="s">
        <v>309</v>
      </c>
      <c r="I23" s="945" t="s">
        <v>309</v>
      </c>
      <c r="J23" s="944" t="s">
        <v>309</v>
      </c>
      <c r="K23" s="943"/>
      <c r="L23" s="715"/>
      <c r="W23" s="670"/>
    </row>
    <row s="1660" customFormat="1" customHeight="1" ht="22.5" hidden="1">
      <c r="A24" s="2214"/>
      <c r="C24" s="951"/>
      <c r="D24" s="948" t="s">
        <v>748</v>
      </c>
      <c r="E24" s="572" t="s">
        <v>749</v>
      </c>
      <c r="F24" s="945" t="s">
        <v>750</v>
      </c>
      <c r="G24" s="937"/>
      <c r="H24" s="681"/>
      <c r="I24" s="937"/>
      <c r="J24" s="681"/>
      <c r="K24" s="943"/>
      <c r="L24" s="715"/>
      <c r="W24" s="670"/>
    </row>
    <row s="1660" customFormat="1" customHeight="1" ht="22.5" hidden="1">
      <c r="A25" s="2214"/>
      <c r="C25" s="951"/>
      <c r="D25" s="948" t="s">
        <v>751</v>
      </c>
      <c r="E25" s="572" t="s">
        <v>752</v>
      </c>
      <c r="F25" s="945" t="s">
        <v>309</v>
      </c>
      <c r="G25" s="945" t="s">
        <v>309</v>
      </c>
      <c r="H25" s="944" t="s">
        <v>309</v>
      </c>
      <c r="I25" s="945" t="s">
        <v>309</v>
      </c>
      <c r="J25" s="944" t="s">
        <v>309</v>
      </c>
      <c r="K25" s="943"/>
      <c r="L25" s="715"/>
      <c r="W25" s="670"/>
    </row>
    <row s="1660" customFormat="1" customHeight="1" ht="18.75" hidden="1">
      <c r="A26" s="2214"/>
      <c r="C26" s="951"/>
      <c r="D26" s="948" t="s">
        <v>753</v>
      </c>
      <c r="E26" s="549" t="s">
        <v>754</v>
      </c>
      <c r="F26" s="945" t="s">
        <v>755</v>
      </c>
      <c r="G26" s="675"/>
      <c r="H26" s="681"/>
      <c r="I26" s="675"/>
      <c r="J26" s="681"/>
      <c r="K26" s="943"/>
      <c r="L26" s="715"/>
      <c r="W26" s="670"/>
    </row>
    <row s="1660" customFormat="1" customHeight="1" ht="18.75" hidden="1">
      <c r="A27" s="2214"/>
      <c r="C27" s="951"/>
      <c r="D27" s="948" t="s">
        <v>756</v>
      </c>
      <c r="E27" s="549" t="s">
        <v>757</v>
      </c>
      <c r="F27" s="945" t="s">
        <v>758</v>
      </c>
      <c r="G27" s="675"/>
      <c r="H27" s="681"/>
      <c r="I27" s="675"/>
      <c r="J27" s="681"/>
      <c r="K27" s="943"/>
      <c r="L27" s="715"/>
      <c r="W27" s="670"/>
    </row>
    <row s="1660" customFormat="1" customHeight="1" ht="18.75" hidden="1">
      <c r="A28" s="2214"/>
      <c r="C28" s="951"/>
      <c r="D28" s="948" t="s">
        <v>759</v>
      </c>
      <c r="E28" s="572" t="s">
        <v>760</v>
      </c>
      <c r="F28" s="945" t="s">
        <v>309</v>
      </c>
      <c r="G28" s="945" t="s">
        <v>309</v>
      </c>
      <c r="H28" s="944" t="s">
        <v>309</v>
      </c>
      <c r="I28" s="945" t="s">
        <v>309</v>
      </c>
      <c r="J28" s="944" t="s">
        <v>309</v>
      </c>
      <c r="K28" s="943"/>
      <c r="L28" s="715"/>
      <c r="W28" s="670"/>
    </row>
    <row s="1660" customFormat="1" customHeight="1" ht="18.75" hidden="1">
      <c r="A29" s="2214"/>
      <c r="C29" s="951"/>
      <c r="D29" s="948" t="s">
        <v>761</v>
      </c>
      <c r="E29" s="549" t="s">
        <v>754</v>
      </c>
      <c r="F29" s="945" t="s">
        <v>762</v>
      </c>
      <c r="G29" s="675"/>
      <c r="H29" s="681"/>
      <c r="I29" s="675"/>
      <c r="J29" s="681"/>
      <c r="K29" s="943"/>
      <c r="L29" s="715"/>
      <c r="W29" s="670"/>
    </row>
    <row s="1660" customFormat="1" customHeight="1" ht="18.75" hidden="1">
      <c r="A30" s="2214"/>
      <c r="C30" s="951"/>
      <c r="D30" s="948" t="s">
        <v>763</v>
      </c>
      <c r="E30" s="549" t="s">
        <v>764</v>
      </c>
      <c r="F30" s="945" t="s">
        <v>765</v>
      </c>
      <c r="G30" s="675"/>
      <c r="H30" s="681"/>
      <c r="I30" s="675"/>
      <c r="J30" s="681"/>
      <c r="K30" s="943"/>
      <c r="L30" s="715"/>
      <c r="W30" s="670"/>
    </row>
    <row customHeight="1" ht="126.75" hidden="1">
      <c r="A31" s="2214"/>
      <c r="D31" s="948" t="s">
        <v>109</v>
      </c>
      <c r="E31" s="260" t="s">
        <v>766</v>
      </c>
      <c r="F31" s="655" t="s">
        <v>562</v>
      </c>
      <c r="G31" s="553"/>
      <c r="H31" s="657"/>
      <c r="I31" s="553"/>
      <c r="J31" s="657"/>
      <c r="K31" s="270" t="s">
        <v>767</v>
      </c>
      <c r="L31" s="715"/>
    </row>
    <row customHeight="1" ht="56.25" hidden="1">
      <c r="A32" s="2214"/>
      <c r="D32" s="948" t="s">
        <v>90</v>
      </c>
      <c r="E32" s="260" t="s">
        <v>768</v>
      </c>
      <c r="F32" s="535" t="s">
        <v>738</v>
      </c>
      <c r="G32" s="553"/>
      <c r="H32" s="657"/>
      <c r="I32" s="553"/>
      <c r="J32" s="657"/>
      <c r="K32" s="270" t="s">
        <v>769</v>
      </c>
      <c r="L32" s="715"/>
    </row>
    <row customHeight="1" ht="11.25" hidden="1">
      <c r="A33" s="2214"/>
      <c r="E33" s="659"/>
      <c r="F33" s="161"/>
      <c r="G33" s="161"/>
      <c r="H33" s="161"/>
      <c r="I33" s="161"/>
      <c r="J33" s="161"/>
      <c r="K33" s="161"/>
    </row>
    <row customHeight="1" ht="12.75" hidden="1">
      <c r="A34" s="2214"/>
      <c r="D34" s="47">
        <v>1</v>
      </c>
      <c r="E34" s="323" t="s">
        <v>770</v>
      </c>
    </row>
    <row customHeight="1" ht="11.25" hidden="1">
      <c r="A35" s="2214"/>
      <c r="D35" s="361"/>
      <c r="E35" s="323" t="s">
        <v>771</v>
      </c>
    </row>
    <row s="1660" customFormat="1" customHeight="1" ht="11.25">
      <c r="A36" s="1028"/>
      <c r="B36" s="514"/>
      <c r="D36" s="1029"/>
      <c r="E36" s="1030"/>
    </row>
    <row s="1660" customFormat="1" customHeight="1" ht="22.5">
      <c r="A37" s="2214" t="s">
        <v>772</v>
      </c>
      <c r="B37" s="507"/>
      <c r="D37" s="948">
        <v>1</v>
      </c>
      <c r="E37" s="702" t="s">
        <v>773</v>
      </c>
      <c r="F37" s="655" t="s">
        <v>728</v>
      </c>
      <c r="G37" s="553"/>
      <c r="H37" s="515"/>
      <c r="I37" s="553"/>
      <c r="J37" s="515"/>
      <c r="K37" s="270" t="s">
        <v>774</v>
      </c>
    </row>
    <row s="1660" customFormat="1" customHeight="1" ht="22.5">
      <c r="A38" s="2214"/>
      <c r="B38" s="507"/>
      <c r="D38" s="664" t="s">
        <v>108</v>
      </c>
      <c r="E38" s="1027" t="s">
        <v>775</v>
      </c>
      <c r="F38" s="1031" t="s">
        <v>550</v>
      </c>
      <c r="G38" s="1031" t="s">
        <v>550</v>
      </c>
      <c r="H38" s="1025"/>
      <c r="I38" s="1031" t="s">
        <v>550</v>
      </c>
      <c r="J38" s="1025"/>
      <c r="K38" s="1026"/>
    </row>
    <row s="1660" customFormat="1" customHeight="1" ht="33.75">
      <c r="A39" s="2214"/>
      <c r="B39" s="507"/>
      <c r="D39" s="660" t="s">
        <v>629</v>
      </c>
      <c r="E39" s="718" t="s">
        <v>776</v>
      </c>
      <c r="F39" s="655" t="s">
        <v>777</v>
      </c>
      <c r="G39" s="663"/>
      <c r="H39" s="1018"/>
      <c r="I39" s="663"/>
      <c r="J39" s="1018"/>
      <c r="K39" s="270" t="s">
        <v>778</v>
      </c>
    </row>
    <row s="1660" customFormat="1" customHeight="1" ht="33.75">
      <c r="A40" s="2214"/>
      <c r="B40" s="507"/>
      <c r="D40" s="660" t="s">
        <v>632</v>
      </c>
      <c r="E40" s="718" t="s">
        <v>779</v>
      </c>
      <c r="F40" s="1022" t="s">
        <v>780</v>
      </c>
      <c r="G40" s="736"/>
      <c r="H40" s="1018"/>
      <c r="I40" s="736"/>
      <c r="J40" s="1018"/>
      <c r="K40" s="270" t="s">
        <v>781</v>
      </c>
    </row>
    <row s="1660" customFormat="1" customHeight="1" ht="22.5">
      <c r="A41" s="2214"/>
      <c r="B41" s="507"/>
      <c r="D41" s="660" t="s">
        <v>88</v>
      </c>
      <c r="E41" s="717" t="s">
        <v>782</v>
      </c>
      <c r="F41" s="655" t="s">
        <v>550</v>
      </c>
      <c r="G41" s="655" t="s">
        <v>550</v>
      </c>
      <c r="H41" s="1019"/>
      <c r="I41" s="655" t="s">
        <v>550</v>
      </c>
      <c r="J41" s="1019"/>
      <c r="K41" s="282"/>
    </row>
    <row s="1660" customFormat="1" customHeight="1" ht="45">
      <c r="A42" s="2214"/>
      <c r="B42" s="507"/>
      <c r="D42" s="660" t="s">
        <v>329</v>
      </c>
      <c r="E42" s="718" t="s">
        <v>783</v>
      </c>
      <c r="F42" s="655" t="s">
        <v>562</v>
      </c>
      <c r="G42" s="553"/>
      <c r="H42" s="1019"/>
      <c r="I42" s="553"/>
      <c r="J42" s="1019"/>
      <c r="K42" s="282" t="s">
        <v>784</v>
      </c>
    </row>
    <row s="1660" customFormat="1" customHeight="1" ht="45">
      <c r="A43" s="2214"/>
      <c r="B43" s="507"/>
      <c r="D43" s="660" t="s">
        <v>337</v>
      </c>
      <c r="E43" s="662" t="s">
        <v>785</v>
      </c>
      <c r="F43" s="1023" t="s">
        <v>562</v>
      </c>
      <c r="G43" s="737"/>
      <c r="H43" s="1018"/>
      <c r="I43" s="737"/>
      <c r="J43" s="1018"/>
      <c r="K43" s="282" t="s">
        <v>786</v>
      </c>
    </row>
    <row s="1660" customFormat="1" customHeight="1" ht="11.25">
      <c r="A44" s="2214"/>
      <c r="B44" s="507"/>
      <c r="D44" s="660" t="s">
        <v>89</v>
      </c>
      <c r="E44" s="661" t="s">
        <v>787</v>
      </c>
      <c r="F44" s="655" t="s">
        <v>777</v>
      </c>
      <c r="G44" s="663"/>
      <c r="H44" s="1018"/>
      <c r="I44" s="663"/>
      <c r="J44" s="1018"/>
      <c r="K44" s="270"/>
    </row>
    <row s="1660" customFormat="1" customHeight="1" ht="11.25">
      <c r="A45" s="2214"/>
      <c r="B45" s="507"/>
      <c r="D45" s="660" t="s">
        <v>671</v>
      </c>
      <c r="E45" s="662" t="s">
        <v>788</v>
      </c>
      <c r="F45" s="655" t="s">
        <v>777</v>
      </c>
      <c r="G45" s="663"/>
      <c r="H45" s="1018"/>
      <c r="I45" s="663"/>
      <c r="J45" s="1018"/>
      <c r="K45" s="270"/>
    </row>
    <row s="1660" customFormat="1" customHeight="1" ht="11.25">
      <c r="A46" s="2214"/>
      <c r="B46" s="507"/>
      <c r="D46" s="660" t="s">
        <v>714</v>
      </c>
      <c r="E46" s="662" t="s">
        <v>789</v>
      </c>
      <c r="F46" s="655" t="s">
        <v>777</v>
      </c>
      <c r="G46" s="663"/>
      <c r="H46" s="1018"/>
      <c r="I46" s="663"/>
      <c r="J46" s="1018"/>
      <c r="K46" s="270"/>
    </row>
    <row s="1660" customFormat="1" customHeight="1" ht="11.25">
      <c r="A47" s="2214"/>
      <c r="B47" s="507"/>
      <c r="D47" s="660" t="s">
        <v>717</v>
      </c>
      <c r="E47" s="662" t="s">
        <v>790</v>
      </c>
      <c r="F47" s="655" t="s">
        <v>777</v>
      </c>
      <c r="G47" s="663"/>
      <c r="H47" s="1018"/>
      <c r="I47" s="663"/>
      <c r="J47" s="1018"/>
      <c r="K47" s="270"/>
    </row>
    <row s="1660" customFormat="1" customHeight="1" ht="11.25">
      <c r="A48" s="2214"/>
      <c r="B48" s="507"/>
      <c r="D48" s="660" t="s">
        <v>791</v>
      </c>
      <c r="E48" s="666" t="s">
        <v>792</v>
      </c>
      <c r="F48" s="655" t="s">
        <v>777</v>
      </c>
      <c r="G48" s="663"/>
      <c r="H48" s="1018"/>
      <c r="I48" s="663"/>
      <c r="J48" s="1018"/>
      <c r="K48" s="270"/>
    </row>
    <row s="1660" customFormat="1" customHeight="1" ht="11.25">
      <c r="A49" s="2214"/>
      <c r="B49" s="507"/>
      <c r="D49" s="660" t="s">
        <v>793</v>
      </c>
      <c r="E49" s="666" t="s">
        <v>794</v>
      </c>
      <c r="F49" s="655" t="s">
        <v>777</v>
      </c>
      <c r="G49" s="663"/>
      <c r="H49" s="1018"/>
      <c r="I49" s="663"/>
      <c r="J49" s="1018"/>
      <c r="K49" s="270"/>
    </row>
    <row s="1660" customFormat="1" customHeight="1" ht="11.25">
      <c r="A50" s="2214"/>
      <c r="B50" s="507"/>
      <c r="D50" s="660" t="s">
        <v>795</v>
      </c>
      <c r="E50" s="662" t="s">
        <v>796</v>
      </c>
      <c r="F50" s="655" t="s">
        <v>777</v>
      </c>
      <c r="G50" s="663"/>
      <c r="H50" s="1018"/>
      <c r="I50" s="663"/>
      <c r="J50" s="1018"/>
      <c r="K50" s="270"/>
    </row>
    <row s="1660" customFormat="1" customHeight="1" ht="11.25">
      <c r="A51" s="2214"/>
      <c r="B51" s="507"/>
      <c r="D51" s="660" t="s">
        <v>797</v>
      </c>
      <c r="E51" s="662" t="s">
        <v>798</v>
      </c>
      <c r="F51" s="655" t="s">
        <v>777</v>
      </c>
      <c r="G51" s="663"/>
      <c r="H51" s="1018"/>
      <c r="I51" s="663"/>
      <c r="J51" s="1018"/>
      <c r="K51" s="270"/>
    </row>
    <row s="1660" customFormat="1" customHeight="1" ht="45">
      <c r="A52" s="2214"/>
      <c r="B52" s="507"/>
      <c r="D52" s="660" t="s">
        <v>109</v>
      </c>
      <c r="E52" s="661" t="s">
        <v>799</v>
      </c>
      <c r="F52" s="655" t="s">
        <v>777</v>
      </c>
      <c r="G52" s="663"/>
      <c r="H52" s="1018"/>
      <c r="I52" s="663"/>
      <c r="J52" s="1018"/>
      <c r="K52" s="270"/>
    </row>
    <row s="1660" customFormat="1" customHeight="1" ht="11.25">
      <c r="A53" s="2214"/>
      <c r="B53" s="507"/>
      <c r="D53" s="660" t="s">
        <v>318</v>
      </c>
      <c r="E53" s="662" t="s">
        <v>788</v>
      </c>
      <c r="F53" s="655" t="s">
        <v>777</v>
      </c>
      <c r="G53" s="663"/>
      <c r="H53" s="1018"/>
      <c r="I53" s="663"/>
      <c r="J53" s="1018"/>
      <c r="K53" s="270"/>
    </row>
    <row s="1660" customFormat="1" customHeight="1" ht="11.25">
      <c r="A54" s="2214"/>
      <c r="B54" s="507"/>
      <c r="D54" s="660" t="s">
        <v>320</v>
      </c>
      <c r="E54" s="662" t="s">
        <v>789</v>
      </c>
      <c r="F54" s="655" t="s">
        <v>777</v>
      </c>
      <c r="G54" s="663"/>
      <c r="H54" s="1018"/>
      <c r="I54" s="663"/>
      <c r="J54" s="1018"/>
      <c r="K54" s="270"/>
    </row>
    <row s="1660" customFormat="1" customHeight="1" ht="11.25">
      <c r="A55" s="2214"/>
      <c r="B55" s="507"/>
      <c r="D55" s="660" t="s">
        <v>323</v>
      </c>
      <c r="E55" s="662" t="s">
        <v>790</v>
      </c>
      <c r="F55" s="655" t="s">
        <v>777</v>
      </c>
      <c r="G55" s="663"/>
      <c r="H55" s="1018"/>
      <c r="I55" s="663"/>
      <c r="J55" s="1018"/>
      <c r="K55" s="270"/>
    </row>
    <row s="1660" customFormat="1" customHeight="1" ht="11.25">
      <c r="A56" s="2214"/>
      <c r="B56" s="507"/>
      <c r="D56" s="660" t="s">
        <v>800</v>
      </c>
      <c r="E56" s="666" t="s">
        <v>792</v>
      </c>
      <c r="F56" s="655" t="s">
        <v>777</v>
      </c>
      <c r="G56" s="663"/>
      <c r="H56" s="1018"/>
      <c r="I56" s="663"/>
      <c r="J56" s="1018"/>
      <c r="K56" s="270"/>
    </row>
    <row s="1660" customFormat="1" customHeight="1" ht="11.25">
      <c r="A57" s="2214"/>
      <c r="B57" s="507"/>
      <c r="D57" s="660" t="s">
        <v>801</v>
      </c>
      <c r="E57" s="666" t="s">
        <v>794</v>
      </c>
      <c r="F57" s="655" t="s">
        <v>777</v>
      </c>
      <c r="G57" s="663"/>
      <c r="H57" s="1018"/>
      <c r="I57" s="663"/>
      <c r="J57" s="1018"/>
      <c r="K57" s="270"/>
    </row>
    <row s="1660" customFormat="1" customHeight="1" ht="11.25">
      <c r="A58" s="2214"/>
      <c r="B58" s="507"/>
      <c r="D58" s="660" t="s">
        <v>325</v>
      </c>
      <c r="E58" s="662" t="s">
        <v>796</v>
      </c>
      <c r="F58" s="655" t="s">
        <v>777</v>
      </c>
      <c r="G58" s="663"/>
      <c r="H58" s="1018"/>
      <c r="I58" s="663"/>
      <c r="J58" s="1018"/>
      <c r="K58" s="270"/>
    </row>
    <row s="1660" customFormat="1" customHeight="1" ht="11.25">
      <c r="A59" s="2214"/>
      <c r="B59" s="507"/>
      <c r="D59" s="660" t="s">
        <v>802</v>
      </c>
      <c r="E59" s="662" t="s">
        <v>798</v>
      </c>
      <c r="F59" s="655" t="s">
        <v>777</v>
      </c>
      <c r="G59" s="663"/>
      <c r="H59" s="1018"/>
      <c r="I59" s="663"/>
      <c r="J59" s="1018"/>
      <c r="K59" s="270"/>
    </row>
    <row s="1660" customFormat="1" customHeight="1" ht="33.75">
      <c r="A60" s="2214"/>
      <c r="B60" s="507"/>
      <c r="D60" s="660" t="s">
        <v>90</v>
      </c>
      <c r="E60" s="661" t="s">
        <v>803</v>
      </c>
      <c r="F60" s="716" t="s">
        <v>562</v>
      </c>
      <c r="G60" s="737"/>
      <c r="H60" s="1018"/>
      <c r="I60" s="737"/>
      <c r="J60" s="1018"/>
      <c r="K60" s="282" t="s">
        <v>804</v>
      </c>
    </row>
    <row s="1660" customFormat="1" customHeight="1" ht="33.75">
      <c r="A61" s="2214"/>
      <c r="B61" s="507"/>
      <c r="D61" s="660" t="s">
        <v>91</v>
      </c>
      <c r="E61" s="661" t="s">
        <v>805</v>
      </c>
      <c r="F61" s="721" t="s">
        <v>738</v>
      </c>
      <c r="G61" s="663"/>
      <c r="H61" s="1018"/>
      <c r="I61" s="663"/>
      <c r="J61" s="1018"/>
      <c r="K61" s="270"/>
    </row>
    <row s="1660" customFormat="1" customHeight="1" ht="22.5">
      <c r="A62" s="2214"/>
      <c r="B62" s="507" t="s">
        <v>592</v>
      </c>
      <c r="D62" s="660" t="s">
        <v>110</v>
      </c>
      <c r="E62" s="661" t="s">
        <v>806</v>
      </c>
      <c r="F62" s="721" t="s">
        <v>309</v>
      </c>
      <c r="G62" s="379"/>
      <c r="H62" s="1018"/>
      <c r="I62" s="379"/>
      <c r="J62" s="1018"/>
      <c r="K62" s="270" t="s">
        <v>807</v>
      </c>
    </row>
    <row s="1660" customFormat="1" customHeight="1" ht="45">
      <c r="A63" s="2214"/>
      <c r="B63" s="507" t="s">
        <v>592</v>
      </c>
      <c r="D63" s="660" t="s">
        <v>808</v>
      </c>
      <c r="E63" s="662" t="s">
        <v>809</v>
      </c>
      <c r="F63" s="716" t="s">
        <v>309</v>
      </c>
      <c r="G63" s="379"/>
      <c r="H63" s="1018"/>
      <c r="I63" s="379"/>
      <c r="J63" s="1018"/>
      <c r="K63" s="270" t="s">
        <v>807</v>
      </c>
    </row>
    <row s="1660" customFormat="1" customHeight="1" ht="11.25">
      <c r="A64" s="1028"/>
      <c r="B64" s="514"/>
      <c r="D64" s="1029"/>
      <c r="E64" s="1030"/>
    </row>
    <row s="1660" customFormat="1" customHeight="1" ht="22.5" hidden="1">
      <c r="A65" s="2214" t="s">
        <v>810</v>
      </c>
      <c r="B65" s="507"/>
      <c r="D65" s="660">
        <v>1</v>
      </c>
      <c r="E65" s="739" t="s">
        <v>811</v>
      </c>
      <c r="F65" s="735" t="s">
        <v>728</v>
      </c>
      <c r="G65" s="736"/>
      <c r="H65" s="1024"/>
      <c r="I65" s="736"/>
      <c r="J65" s="1024"/>
      <c r="K65" s="281" t="s">
        <v>812</v>
      </c>
    </row>
    <row s="1660" customFormat="1" customHeight="1" ht="56.25" hidden="1">
      <c r="A66" s="2214"/>
      <c r="B66" s="507"/>
      <c r="D66" s="738" t="s">
        <v>108</v>
      </c>
      <c r="E66" s="702" t="s">
        <v>813</v>
      </c>
      <c r="F66" s="655" t="s">
        <v>550</v>
      </c>
      <c r="G66" s="655" t="s">
        <v>550</v>
      </c>
      <c r="H66" s="515"/>
      <c r="I66" s="655" t="s">
        <v>550</v>
      </c>
      <c r="J66" s="515"/>
      <c r="K66" s="270"/>
    </row>
    <row s="1660" customFormat="1" customHeight="1" ht="33.75" hidden="1">
      <c r="A67" s="2214"/>
      <c r="B67" s="507"/>
      <c r="D67" s="738" t="s">
        <v>626</v>
      </c>
      <c r="E67" s="949" t="s">
        <v>814</v>
      </c>
      <c r="F67" s="655" t="s">
        <v>780</v>
      </c>
      <c r="G67" s="722"/>
      <c r="H67" s="515"/>
      <c r="I67" s="722"/>
      <c r="J67" s="515"/>
      <c r="K67" s="270"/>
    </row>
    <row s="1660" customFormat="1" customHeight="1" ht="22.5" hidden="1">
      <c r="A68" s="2214"/>
      <c r="B68" s="507"/>
      <c r="D68" s="738" t="s">
        <v>310</v>
      </c>
      <c r="E68" s="949" t="s">
        <v>815</v>
      </c>
      <c r="F68" s="655" t="s">
        <v>780</v>
      </c>
      <c r="G68" s="722"/>
      <c r="H68" s="515"/>
      <c r="I68" s="722"/>
      <c r="J68" s="515"/>
      <c r="K68" s="270"/>
    </row>
    <row s="1660" customFormat="1" customHeight="1" ht="22.5" hidden="1">
      <c r="A69" s="2214"/>
      <c r="B69" s="507"/>
      <c r="D69" s="738" t="s">
        <v>313</v>
      </c>
      <c r="E69" s="949" t="s">
        <v>816</v>
      </c>
      <c r="F69" s="716" t="s">
        <v>562</v>
      </c>
      <c r="G69" s="737"/>
      <c r="H69" s="515"/>
      <c r="I69" s="737"/>
      <c r="J69" s="515"/>
      <c r="K69" s="270"/>
    </row>
    <row s="1660" customFormat="1" customHeight="1" ht="22.5" hidden="1">
      <c r="A70" s="2214"/>
      <c r="B70" s="507"/>
      <c r="D70" s="738" t="s">
        <v>646</v>
      </c>
      <c r="E70" s="949" t="s">
        <v>817</v>
      </c>
      <c r="F70" s="716" t="s">
        <v>562</v>
      </c>
      <c r="G70" s="737"/>
      <c r="H70" s="515"/>
      <c r="I70" s="737"/>
      <c r="J70" s="515"/>
      <c r="K70" s="270"/>
    </row>
    <row s="1660" customFormat="1" customHeight="1" ht="22.5" hidden="1">
      <c r="A71" s="2214"/>
      <c r="B71" s="507"/>
      <c r="D71" s="660" t="s">
        <v>88</v>
      </c>
      <c r="E71" s="661" t="s">
        <v>818</v>
      </c>
      <c r="F71" s="655" t="s">
        <v>780</v>
      </c>
      <c r="G71" s="553"/>
      <c r="H71" s="1025"/>
      <c r="I71" s="553"/>
      <c r="J71" s="1025"/>
      <c r="K71" s="282"/>
    </row>
    <row s="1660" customFormat="1" customHeight="1" ht="56.25" hidden="1">
      <c r="A72" s="2214"/>
      <c r="B72" s="507"/>
      <c r="D72" s="660" t="s">
        <v>89</v>
      </c>
      <c r="E72" s="661" t="s">
        <v>819</v>
      </c>
      <c r="F72" s="716" t="s">
        <v>562</v>
      </c>
      <c r="G72" s="737"/>
      <c r="H72" s="1018"/>
      <c r="I72" s="737"/>
      <c r="J72" s="1018"/>
      <c r="K72" s="282"/>
    </row>
    <row s="1660" customFormat="1" customHeight="1" ht="33.75" hidden="1">
      <c r="A73" s="2214"/>
      <c r="B73" s="507"/>
      <c r="D73" s="660" t="s">
        <v>109</v>
      </c>
      <c r="E73" s="661" t="s">
        <v>820</v>
      </c>
      <c r="F73" s="721" t="s">
        <v>738</v>
      </c>
      <c r="G73" s="663"/>
      <c r="H73" s="1018"/>
      <c r="I73" s="663"/>
      <c r="J73" s="1018"/>
      <c r="K73" s="270"/>
    </row>
    <row s="1660" customFormat="1" customHeight="1" ht="22.5" hidden="1">
      <c r="A74" s="2214"/>
      <c r="B74" s="507" t="s">
        <v>592</v>
      </c>
      <c r="D74" s="660" t="s">
        <v>90</v>
      </c>
      <c r="E74" s="661" t="s">
        <v>821</v>
      </c>
      <c r="F74" s="721" t="s">
        <v>309</v>
      </c>
      <c r="G74" s="379"/>
      <c r="H74" s="1018"/>
      <c r="I74" s="379"/>
      <c r="J74" s="1018"/>
      <c r="K74" s="270" t="s">
        <v>807</v>
      </c>
    </row>
    <row s="1660" customFormat="1" customHeight="1" ht="45" hidden="1">
      <c r="A75" s="2214"/>
      <c r="B75" s="507" t="s">
        <v>592</v>
      </c>
      <c r="D75" s="660" t="s">
        <v>822</v>
      </c>
      <c r="E75" s="662" t="s">
        <v>823</v>
      </c>
      <c r="F75" s="716" t="s">
        <v>309</v>
      </c>
      <c r="G75" s="379"/>
      <c r="H75" s="1018"/>
      <c r="I75" s="379"/>
      <c r="J75" s="1018"/>
      <c r="K75" s="270" t="s">
        <v>807</v>
      </c>
    </row>
    <row s="1660" customFormat="1" customHeight="1" ht="11.25">
      <c r="A76" s="1028"/>
      <c r="B76" s="514"/>
      <c r="D76" s="1029"/>
      <c r="E76" s="1030"/>
    </row>
    <row s="1660" customFormat="1" customHeight="1" ht="11.25" hidden="1">
      <c r="A77" s="2214" t="s">
        <v>824</v>
      </c>
      <c r="B77" s="507"/>
      <c r="D77" s="660">
        <v>1</v>
      </c>
      <c r="E77" s="661" t="s">
        <v>825</v>
      </c>
      <c r="F77" s="716" t="s">
        <v>728</v>
      </c>
      <c r="G77" s="719"/>
      <c r="H77" s="1018"/>
      <c r="I77" s="719"/>
      <c r="J77" s="1018"/>
      <c r="K77" s="270" t="s">
        <v>826</v>
      </c>
    </row>
    <row s="1660" customFormat="1" customHeight="1" ht="11.25" hidden="1">
      <c r="A78" s="2214"/>
      <c r="B78" s="507"/>
      <c r="D78" s="660" t="s">
        <v>108</v>
      </c>
      <c r="E78" s="661" t="s">
        <v>827</v>
      </c>
      <c r="F78" s="716" t="s">
        <v>728</v>
      </c>
      <c r="G78" s="719"/>
      <c r="H78" s="1018"/>
      <c r="I78" s="719"/>
      <c r="J78" s="1018"/>
      <c r="K78" s="270" t="s">
        <v>828</v>
      </c>
    </row>
    <row s="1660" customFormat="1" customHeight="1" ht="22.5" hidden="1">
      <c r="A79" s="2214"/>
      <c r="B79" s="507"/>
      <c r="D79" s="660" t="s">
        <v>88</v>
      </c>
      <c r="E79" s="717" t="s">
        <v>829</v>
      </c>
      <c r="F79" s="655" t="s">
        <v>777</v>
      </c>
      <c r="G79" s="719"/>
      <c r="H79" s="1018"/>
      <c r="I79" s="719"/>
      <c r="J79" s="1018"/>
      <c r="K79" s="270" t="s">
        <v>830</v>
      </c>
    </row>
    <row s="1660" customFormat="1" customHeight="1" ht="11.25" hidden="1">
      <c r="A80" s="2214"/>
      <c r="B80" s="507"/>
      <c r="D80" s="660" t="s">
        <v>329</v>
      </c>
      <c r="E80" s="718" t="s">
        <v>831</v>
      </c>
      <c r="F80" s="655" t="s">
        <v>777</v>
      </c>
      <c r="G80" s="719"/>
      <c r="H80" s="1018"/>
      <c r="I80" s="719"/>
      <c r="J80" s="1018"/>
      <c r="K80" s="270"/>
    </row>
    <row s="1660" customFormat="1" customHeight="1" ht="11.25" hidden="1">
      <c r="A81" s="2214"/>
      <c r="B81" s="507"/>
      <c r="D81" s="660" t="s">
        <v>337</v>
      </c>
      <c r="E81" s="718" t="s">
        <v>832</v>
      </c>
      <c r="F81" s="655" t="s">
        <v>777</v>
      </c>
      <c r="G81" s="719"/>
      <c r="H81" s="1018"/>
      <c r="I81" s="719"/>
      <c r="J81" s="1018"/>
      <c r="K81" s="270"/>
    </row>
    <row s="1660" customFormat="1" customHeight="1" ht="11.25" hidden="1">
      <c r="A82" s="2214"/>
      <c r="B82" s="507"/>
      <c r="D82" s="660" t="s">
        <v>339</v>
      </c>
      <c r="E82" s="718" t="s">
        <v>833</v>
      </c>
      <c r="F82" s="655" t="s">
        <v>777</v>
      </c>
      <c r="G82" s="719"/>
      <c r="H82" s="1018"/>
      <c r="I82" s="719"/>
      <c r="J82" s="1018"/>
      <c r="K82" s="270"/>
    </row>
    <row s="1660" customFormat="1" customHeight="1" ht="11.25" hidden="1">
      <c r="A83" s="2214"/>
      <c r="B83" s="507"/>
      <c r="D83" s="660" t="s">
        <v>341</v>
      </c>
      <c r="E83" s="718" t="s">
        <v>834</v>
      </c>
      <c r="F83" s="655" t="s">
        <v>777</v>
      </c>
      <c r="G83" s="719"/>
      <c r="H83" s="1018"/>
      <c r="I83" s="719"/>
      <c r="J83" s="1018"/>
      <c r="K83" s="270"/>
    </row>
    <row s="1660" customFormat="1" customHeight="1" ht="11.25" hidden="1">
      <c r="A84" s="2214"/>
      <c r="B84" s="507"/>
      <c r="D84" s="660" t="s">
        <v>835</v>
      </c>
      <c r="E84" s="718" t="s">
        <v>836</v>
      </c>
      <c r="F84" s="655" t="s">
        <v>777</v>
      </c>
      <c r="G84" s="719"/>
      <c r="H84" s="1018"/>
      <c r="I84" s="719"/>
      <c r="J84" s="1018"/>
      <c r="K84" s="270"/>
    </row>
    <row s="1660" customFormat="1" customHeight="1" ht="11.25" hidden="1">
      <c r="A85" s="2214"/>
      <c r="B85" s="507"/>
      <c r="D85" s="660" t="s">
        <v>837</v>
      </c>
      <c r="E85" s="718" t="s">
        <v>838</v>
      </c>
      <c r="F85" s="655" t="s">
        <v>777</v>
      </c>
      <c r="G85" s="719"/>
      <c r="H85" s="1018"/>
      <c r="I85" s="719"/>
      <c r="J85" s="1018"/>
      <c r="K85" s="270"/>
    </row>
    <row s="1660" customFormat="1" customHeight="1" ht="11.25" hidden="1">
      <c r="A86" s="2214"/>
      <c r="B86" s="507"/>
      <c r="D86" s="660" t="s">
        <v>839</v>
      </c>
      <c r="E86" s="718" t="s">
        <v>840</v>
      </c>
      <c r="F86" s="655" t="s">
        <v>777</v>
      </c>
      <c r="G86" s="719"/>
      <c r="H86" s="1018"/>
      <c r="I86" s="719"/>
      <c r="J86" s="1018"/>
      <c r="K86" s="270"/>
    </row>
    <row s="1660" customFormat="1" customHeight="1" ht="45" hidden="1">
      <c r="A87" s="2214"/>
      <c r="B87" s="507"/>
      <c r="D87" s="660" t="s">
        <v>89</v>
      </c>
      <c r="E87" s="661" t="s">
        <v>841</v>
      </c>
      <c r="F87" s="655" t="s">
        <v>777</v>
      </c>
      <c r="G87" s="719"/>
      <c r="H87" s="1018"/>
      <c r="I87" s="719"/>
      <c r="J87" s="1018"/>
      <c r="K87" s="270" t="s">
        <v>842</v>
      </c>
    </row>
    <row s="1660" customFormat="1" customHeight="1" ht="11.25" hidden="1">
      <c r="A88" s="2214"/>
      <c r="B88" s="507"/>
      <c r="D88" s="660" t="s">
        <v>671</v>
      </c>
      <c r="E88" s="718" t="s">
        <v>831</v>
      </c>
      <c r="F88" s="655" t="s">
        <v>777</v>
      </c>
      <c r="G88" s="719"/>
      <c r="H88" s="1018"/>
      <c r="I88" s="719"/>
      <c r="J88" s="1018"/>
      <c r="K88" s="270"/>
    </row>
    <row s="1660" customFormat="1" customHeight="1" ht="11.25" hidden="1">
      <c r="A89" s="2214"/>
      <c r="B89" s="507"/>
      <c r="D89" s="660" t="s">
        <v>714</v>
      </c>
      <c r="E89" s="718" t="s">
        <v>832</v>
      </c>
      <c r="F89" s="655" t="s">
        <v>777</v>
      </c>
      <c r="G89" s="719"/>
      <c r="H89" s="1018"/>
      <c r="I89" s="719"/>
      <c r="J89" s="1018"/>
      <c r="K89" s="270"/>
    </row>
    <row s="1660" customFormat="1" customHeight="1" ht="11.25" hidden="1">
      <c r="A90" s="2214"/>
      <c r="B90" s="507"/>
      <c r="D90" s="660" t="s">
        <v>717</v>
      </c>
      <c r="E90" s="718" t="s">
        <v>833</v>
      </c>
      <c r="F90" s="655" t="s">
        <v>777</v>
      </c>
      <c r="G90" s="719"/>
      <c r="H90" s="1018"/>
      <c r="I90" s="719"/>
      <c r="J90" s="1018"/>
      <c r="K90" s="270"/>
    </row>
    <row s="1660" customFormat="1" customHeight="1" ht="11.25" hidden="1">
      <c r="A91" s="2214"/>
      <c r="B91" s="507"/>
      <c r="D91" s="660" t="s">
        <v>795</v>
      </c>
      <c r="E91" s="718" t="s">
        <v>834</v>
      </c>
      <c r="F91" s="655" t="s">
        <v>777</v>
      </c>
      <c r="G91" s="719"/>
      <c r="H91" s="1018"/>
      <c r="I91" s="719"/>
      <c r="J91" s="1018"/>
      <c r="K91" s="270"/>
    </row>
    <row s="1660" customFormat="1" customHeight="1" ht="11.25" hidden="1">
      <c r="A92" s="2214"/>
      <c r="B92" s="507"/>
      <c r="D92" s="660" t="s">
        <v>797</v>
      </c>
      <c r="E92" s="718" t="s">
        <v>836</v>
      </c>
      <c r="F92" s="655" t="s">
        <v>777</v>
      </c>
      <c r="G92" s="719"/>
      <c r="H92" s="1018"/>
      <c r="I92" s="719"/>
      <c r="J92" s="1018"/>
      <c r="K92" s="270"/>
    </row>
    <row s="1660" customFormat="1" customHeight="1" ht="11.25" hidden="1">
      <c r="A93" s="2214"/>
      <c r="B93" s="507"/>
      <c r="D93" s="660" t="s">
        <v>843</v>
      </c>
      <c r="E93" s="718" t="s">
        <v>838</v>
      </c>
      <c r="F93" s="655" t="s">
        <v>777</v>
      </c>
      <c r="G93" s="719"/>
      <c r="H93" s="1018"/>
      <c r="I93" s="719"/>
      <c r="J93" s="1018"/>
      <c r="K93" s="270"/>
    </row>
    <row s="1660" customFormat="1" customHeight="1" ht="11.25" hidden="1">
      <c r="A94" s="2214"/>
      <c r="B94" s="507"/>
      <c r="D94" s="660" t="s">
        <v>844</v>
      </c>
      <c r="E94" s="718" t="s">
        <v>840</v>
      </c>
      <c r="F94" s="655" t="s">
        <v>777</v>
      </c>
      <c r="G94" s="719"/>
      <c r="H94" s="1018"/>
      <c r="I94" s="719"/>
      <c r="J94" s="1018"/>
      <c r="K94" s="270"/>
    </row>
    <row s="1660" customFormat="1" customHeight="1" ht="24.75" hidden="1">
      <c r="A95" s="2214"/>
      <c r="B95" s="507"/>
      <c r="D95" s="660" t="s">
        <v>109</v>
      </c>
      <c r="E95" s="661" t="s">
        <v>845</v>
      </c>
      <c r="F95" s="720" t="s">
        <v>562</v>
      </c>
      <c r="G95" s="722"/>
      <c r="H95" s="1018"/>
      <c r="I95" s="722"/>
      <c r="J95" s="1018"/>
      <c r="K95" s="270" t="s">
        <v>846</v>
      </c>
    </row>
    <row s="1660" customFormat="1" customHeight="1" ht="33.75" hidden="1">
      <c r="A96" s="2214"/>
      <c r="B96" s="507"/>
      <c r="D96" s="660" t="s">
        <v>90</v>
      </c>
      <c r="E96" s="661" t="s">
        <v>847</v>
      </c>
      <c r="F96" s="721" t="s">
        <v>738</v>
      </c>
      <c r="G96" s="723"/>
      <c r="H96" s="1018"/>
      <c r="I96" s="723"/>
      <c r="J96" s="1018"/>
      <c r="K96" s="270"/>
    </row>
    <row s="1660" customFormat="1" customHeight="1" ht="22.5" hidden="1">
      <c r="A97" s="2214"/>
      <c r="B97" s="507" t="s">
        <v>592</v>
      </c>
      <c r="D97" s="660" t="s">
        <v>91</v>
      </c>
      <c r="E97" s="661" t="s">
        <v>848</v>
      </c>
      <c r="F97" s="721" t="s">
        <v>309</v>
      </c>
      <c r="G97" s="382"/>
      <c r="H97" s="1018"/>
      <c r="I97" s="382"/>
      <c r="J97" s="1018"/>
      <c r="K97" s="270" t="s">
        <v>807</v>
      </c>
    </row>
    <row s="1660" customFormat="1" customHeight="1" ht="45" hidden="1">
      <c r="A98" s="2214"/>
      <c r="B98" s="507" t="s">
        <v>592</v>
      </c>
      <c r="D98" s="660" t="s">
        <v>849</v>
      </c>
      <c r="E98" s="662" t="s">
        <v>850</v>
      </c>
      <c r="F98" s="716" t="s">
        <v>309</v>
      </c>
      <c r="G98" s="382"/>
      <c r="H98" s="1018"/>
      <c r="I98" s="382"/>
      <c r="J98" s="1018"/>
      <c r="K98" s="270" t="s">
        <v>807</v>
      </c>
    </row>
    <row s="1660" customFormat="1" customHeight="1" ht="95.25" hidden="1">
      <c r="A99" s="2214"/>
      <c r="B99" s="507" t="s">
        <v>592</v>
      </c>
      <c r="D99" s="660" t="s">
        <v>110</v>
      </c>
      <c r="E99" s="661" t="s">
        <v>851</v>
      </c>
      <c r="F99" s="716" t="s">
        <v>309</v>
      </c>
      <c r="G99" s="382"/>
      <c r="H99" s="1018"/>
      <c r="I99" s="382"/>
      <c r="J99" s="1018"/>
      <c r="K99" s="270" t="s">
        <v>807</v>
      </c>
    </row>
    <row s="1660" customFormat="1" customHeight="1" ht="22.5" hidden="1">
      <c r="A100" s="2214"/>
      <c r="B100" s="507" t="s">
        <v>592</v>
      </c>
      <c r="D100" s="660" t="s">
        <v>146</v>
      </c>
      <c r="E100" s="661" t="s">
        <v>852</v>
      </c>
      <c r="F100" s="716" t="s">
        <v>309</v>
      </c>
      <c r="G100" s="382"/>
      <c r="H100" s="1018"/>
      <c r="I100" s="382"/>
      <c r="J100" s="1018"/>
      <c r="K100" s="270" t="s">
        <v>807</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4A341-CD93-32B9-6371-2FF0613AAA8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853</v>
      </c>
      <c r="F3" s="686" t="s">
        <v>309</v>
      </c>
      <c r="G3" s="681"/>
      <c r="H3" s="398"/>
      <c r="I3" s="681"/>
      <c r="J3" s="398"/>
      <c r="K3" s="270" t="s">
        <v>854</v>
      </c>
    </row>
    <row customHeight="1" ht="15" hidden="1">
      <c r="A4" s="501"/>
      <c r="B4" s="2216"/>
      <c r="C4" s="2217"/>
      <c r="D4" s="684" t="str">
        <f>B3&amp;".2"</f>
        <v>.2</v>
      </c>
      <c r="E4" s="685" t="s">
        <v>855</v>
      </c>
      <c r="F4" s="686" t="s">
        <v>309</v>
      </c>
      <c r="G4" s="1762" t="s">
        <v>24</v>
      </c>
      <c r="H4" s="398"/>
      <c r="I4" s="1762" t="s">
        <v>24</v>
      </c>
      <c r="J4" s="398"/>
      <c r="K4" s="270" t="s">
        <v>856</v>
      </c>
    </row>
    <row s="1383" customFormat="1" customHeight="1" ht="15" hidden="1">
      <c r="C5" s="667"/>
      <c r="U5" s="417"/>
    </row>
    <row customHeight="1" ht="22.5" hidden="1">
      <c r="A6" s="501"/>
      <c r="B6" s="2216"/>
      <c r="C6" s="2217"/>
      <c r="D6" s="684" t="str">
        <f>B6&amp;".1"</f>
        <v>.1</v>
      </c>
      <c r="E6" s="685" t="s">
        <v>857</v>
      </c>
      <c r="F6" s="686" t="s">
        <v>309</v>
      </c>
      <c r="G6" s="681"/>
      <c r="H6" s="398"/>
      <c r="I6" s="681"/>
      <c r="J6" s="398"/>
      <c r="K6" s="270" t="s">
        <v>858</v>
      </c>
    </row>
    <row customHeight="1" ht="15" hidden="1">
      <c r="A7" s="501"/>
      <c r="B7" s="2216"/>
      <c r="C7" s="2217"/>
      <c r="D7" s="684" t="str">
        <f>B6&amp;".2"</f>
        <v>.2</v>
      </c>
      <c r="E7" s="685" t="s">
        <v>855</v>
      </c>
      <c r="F7" s="686" t="s">
        <v>309</v>
      </c>
      <c r="G7" s="1762" t="s">
        <v>24</v>
      </c>
      <c r="H7" s="398"/>
      <c r="I7" s="1762" t="s">
        <v>24</v>
      </c>
      <c r="J7" s="398"/>
      <c r="K7" s="270" t="s">
        <v>856</v>
      </c>
    </row>
    <row s="1383" customFormat="1" customHeight="1" ht="15" hidden="1">
      <c r="C8" s="667"/>
      <c r="U8" s="417"/>
    </row>
    <row customHeight="1" ht="22.5" hidden="1">
      <c r="A9" s="501"/>
      <c r="B9" s="2216"/>
      <c r="C9" s="2217"/>
      <c r="D9" s="684" t="str">
        <f>B9&amp;".1"</f>
        <v>.1</v>
      </c>
      <c r="E9" s="685" t="s">
        <v>859</v>
      </c>
      <c r="F9" s="686" t="s">
        <v>309</v>
      </c>
      <c r="G9" s="692" t="s">
        <v>24</v>
      </c>
      <c r="H9" s="398" t="s">
        <v>24</v>
      </c>
      <c r="I9" s="692" t="s">
        <v>24</v>
      </c>
      <c r="J9" s="398" t="s">
        <v>24</v>
      </c>
      <c r="K9" s="270"/>
    </row>
    <row customHeight="1" ht="15" hidden="1">
      <c r="A10" s="501"/>
      <c r="B10" s="2216"/>
      <c r="C10" s="2217"/>
      <c r="D10" s="684" t="str">
        <f>B9&amp;".2"</f>
        <v>.2</v>
      </c>
      <c r="E10" s="685" t="s">
        <v>860</v>
      </c>
      <c r="F10" s="686" t="s">
        <v>309</v>
      </c>
      <c r="G10" s="1756" t="s">
        <v>24</v>
      </c>
      <c r="H10" s="398" t="s">
        <v>24</v>
      </c>
      <c r="I10" s="1756" t="s">
        <v>24</v>
      </c>
      <c r="J10" s="398" t="s">
        <v>24</v>
      </c>
      <c r="K10" s="270" t="s">
        <v>861</v>
      </c>
    </row>
    <row customHeight="1" ht="15" hidden="1">
      <c r="A11" s="501"/>
      <c r="B11" s="2216"/>
      <c r="C11" s="2217"/>
      <c r="D11" s="684" t="str">
        <f>B9&amp;".3"</f>
        <v>.3</v>
      </c>
      <c r="E11" s="685" t="s">
        <v>862</v>
      </c>
      <c r="F11" s="686" t="s">
        <v>309</v>
      </c>
      <c r="G11" s="1756" t="s">
        <v>24</v>
      </c>
      <c r="H11" s="398" t="s">
        <v>24</v>
      </c>
      <c r="I11" s="1756" t="s">
        <v>24</v>
      </c>
      <c r="J11" s="398" t="s">
        <v>24</v>
      </c>
      <c r="K11" s="270" t="s">
        <v>863</v>
      </c>
    </row>
    <row s="1383" customFormat="1" customHeight="1" ht="15" hidden="1">
      <c r="C12" s="667"/>
      <c r="U12" s="417"/>
    </row>
    <row customHeight="1" ht="33.75" hidden="1">
      <c r="A13" s="501"/>
      <c r="B13" s="2216"/>
      <c r="C13" s="2217"/>
      <c r="D13" s="684" t="str">
        <f>B13&amp;".1"</f>
        <v>.1</v>
      </c>
      <c r="E13" s="685" t="s">
        <v>864</v>
      </c>
      <c r="F13" s="686" t="s">
        <v>309</v>
      </c>
      <c r="G13" s="692" t="s">
        <v>24</v>
      </c>
      <c r="H13" s="398" t="s">
        <v>24</v>
      </c>
      <c r="I13" s="692" t="s">
        <v>24</v>
      </c>
      <c r="J13" s="398" t="s">
        <v>24</v>
      </c>
      <c r="K13" s="270" t="s">
        <v>865</v>
      </c>
    </row>
    <row customHeight="1" ht="15" hidden="1">
      <c r="B14" s="2216"/>
      <c r="C14" s="2217"/>
      <c r="D14" s="684" t="str">
        <f>B13&amp;".2"</f>
        <v>.2</v>
      </c>
      <c r="E14" s="685" t="s">
        <v>866</v>
      </c>
      <c r="F14" s="686" t="s">
        <v>309</v>
      </c>
      <c r="G14" s="1756" t="s">
        <v>24</v>
      </c>
      <c r="H14" s="398" t="s">
        <v>24</v>
      </c>
      <c r="I14" s="1756" t="s">
        <v>24</v>
      </c>
      <c r="J14" s="398" t="s">
        <v>24</v>
      </c>
      <c r="K14" s="270" t="s">
        <v>867</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МУП "Водоканал"</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304</v>
      </c>
    </row>
    <row s="1660" customFormat="1" customHeight="1" ht="15">
      <c r="A27" s="754"/>
      <c r="C27" s="156"/>
      <c r="D27" s="706"/>
      <c r="E27" s="2195" t="s">
        <v>568</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569</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303</v>
      </c>
      <c r="E29" s="2198"/>
      <c r="F29" s="2198"/>
      <c r="G29" s="881"/>
      <c r="H29" s="881"/>
      <c r="I29" s="881"/>
      <c r="J29" s="882"/>
      <c r="K29" s="2014"/>
      <c r="U29" s="670"/>
    </row>
    <row customHeight="1" ht="33.75">
      <c r="C30" s="156"/>
      <c r="D30" s="756" t="s">
        <v>86</v>
      </c>
      <c r="E30" s="755" t="s">
        <v>305</v>
      </c>
      <c r="F30" s="755" t="s">
        <v>570</v>
      </c>
      <c r="G30" s="802" t="s">
        <v>306</v>
      </c>
      <c r="H30" s="801" t="s">
        <v>395</v>
      </c>
      <c r="I30" s="679" t="s">
        <v>306</v>
      </c>
      <c r="J30" s="461" t="s">
        <v>395</v>
      </c>
      <c r="K30" s="2020"/>
    </row>
    <row customHeight="1" ht="15" hidden="1">
      <c r="C31" s="156"/>
      <c r="D31" s="589"/>
      <c r="E31" s="589"/>
      <c r="F31" s="589"/>
      <c r="G31" s="654"/>
      <c r="H31" s="654"/>
      <c r="I31" s="654"/>
      <c r="J31" s="654"/>
      <c r="K31" s="270"/>
    </row>
    <row customHeight="1" ht="22.5">
      <c r="A32" s="501"/>
      <c r="B32" s="501" t="s">
        <v>868</v>
      </c>
      <c r="C32" s="522"/>
      <c r="D32" s="687">
        <v>1</v>
      </c>
      <c r="E32" s="688" t="s">
        <v>869</v>
      </c>
      <c r="F32" s="686" t="s">
        <v>309</v>
      </c>
      <c r="G32" s="807" t="s">
        <v>309</v>
      </c>
      <c r="H32" s="807" t="s">
        <v>309</v>
      </c>
      <c r="I32" s="686" t="s">
        <v>309</v>
      </c>
      <c r="J32" s="686" t="s">
        <v>309</v>
      </c>
      <c r="K32" s="270"/>
    </row>
    <row customHeight="1" ht="11.25">
      <c r="A33" s="501"/>
      <c r="C33" s="501"/>
      <c r="D33" s="335"/>
      <c r="E33" s="576" t="s">
        <v>590</v>
      </c>
      <c r="F33" s="568"/>
      <c r="G33" s="568"/>
      <c r="H33" s="568"/>
      <c r="I33" s="568"/>
      <c r="J33" s="568"/>
      <c r="K33" s="569"/>
      <c r="U33" s="501"/>
    </row>
    <row customHeight="1" ht="22.5">
      <c r="A34" s="501"/>
      <c r="B34" s="577" t="s">
        <v>870</v>
      </c>
      <c r="C34" s="522"/>
      <c r="D34" s="687">
        <v>2</v>
      </c>
      <c r="E34" s="688" t="s">
        <v>871</v>
      </c>
      <c r="F34" s="814" t="s">
        <v>309</v>
      </c>
      <c r="G34" s="814" t="s">
        <v>309</v>
      </c>
      <c r="H34" s="814" t="s">
        <v>309</v>
      </c>
      <c r="I34" s="686"/>
      <c r="J34" s="686"/>
      <c r="K34" s="270"/>
    </row>
    <row customHeight="1" ht="11.25">
      <c r="A35" s="501"/>
      <c r="C35" s="501"/>
      <c r="D35" s="335"/>
      <c r="E35" s="576" t="s">
        <v>872</v>
      </c>
      <c r="F35" s="568"/>
      <c r="G35" s="689"/>
      <c r="H35" s="568"/>
      <c r="I35" s="689"/>
      <c r="J35" s="568"/>
      <c r="K35" s="569"/>
      <c r="U35" s="501"/>
    </row>
    <row customHeight="1" ht="67.5">
      <c r="A36" s="501"/>
      <c r="B36" s="501" t="s">
        <v>873</v>
      </c>
      <c r="C36" s="522"/>
      <c r="D36" s="687">
        <v>3</v>
      </c>
      <c r="E36" s="688" t="s">
        <v>874</v>
      </c>
      <c r="F36" s="690" t="s">
        <v>309</v>
      </c>
      <c r="G36" s="808" t="s">
        <v>875</v>
      </c>
      <c r="H36" s="807" t="s">
        <v>309</v>
      </c>
      <c r="I36" s="520" t="s">
        <v>875</v>
      </c>
      <c r="J36" s="686" t="s">
        <v>309</v>
      </c>
      <c r="K36" s="270" t="s">
        <v>876</v>
      </c>
    </row>
    <row customHeight="1" ht="11.25">
      <c r="A37" s="501"/>
      <c r="C37" s="501"/>
      <c r="D37" s="335"/>
      <c r="E37" s="576" t="s">
        <v>877</v>
      </c>
      <c r="F37" s="568"/>
      <c r="G37" s="689"/>
      <c r="H37" s="689"/>
      <c r="I37" s="689"/>
      <c r="J37" s="689"/>
      <c r="K37" s="569"/>
      <c r="U37" s="501"/>
    </row>
    <row customHeight="1" ht="67.5">
      <c r="A38" s="501"/>
      <c r="B38" s="501" t="s">
        <v>878</v>
      </c>
      <c r="C38" s="522"/>
      <c r="D38" s="687">
        <v>4</v>
      </c>
      <c r="E38" s="688" t="s">
        <v>879</v>
      </c>
      <c r="F38" s="690" t="s">
        <v>309</v>
      </c>
      <c r="G38" s="808" t="s">
        <v>875</v>
      </c>
      <c r="H38" s="809" t="s">
        <v>309</v>
      </c>
      <c r="I38" s="520" t="s">
        <v>875</v>
      </c>
      <c r="J38" s="517" t="s">
        <v>309</v>
      </c>
      <c r="K38" s="674" t="s">
        <v>880</v>
      </c>
    </row>
    <row customHeight="1" ht="11.25">
      <c r="A39" s="501"/>
      <c r="C39" s="501"/>
      <c r="D39" s="335"/>
      <c r="E39" s="576" t="s">
        <v>881</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78B7F-03BF-7D8F-0CD2-4A25D31BC04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МУП "Водоканал"</v>
      </c>
      <c r="G6" s="2123"/>
      <c r="H6" s="2123"/>
      <c r="I6" s="2123"/>
      <c r="J6" s="2123"/>
      <c r="K6" s="2123"/>
      <c r="M6" s="578"/>
      <c r="AB6" s="1143"/>
    </row>
    <row r="8" customHeight="1" ht="10.5">
      <c r="A8" s="1046"/>
      <c r="B8" s="1046"/>
      <c r="C8" s="1046"/>
      <c r="F8" s="1937" t="s">
        <v>303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882</v>
      </c>
      <c r="H9" s="2010" t="s">
        <v>883</v>
      </c>
      <c r="I9" s="1953" t="s">
        <v>884</v>
      </c>
      <c r="J9" s="1953" t="s">
        <v>885</v>
      </c>
      <c r="K9" s="1953" t="s">
        <v>886</v>
      </c>
      <c r="L9" s="1953" t="s">
        <v>887</v>
      </c>
      <c r="M9" s="1953" t="s">
        <v>888</v>
      </c>
      <c r="N9" s="2044" t="s">
        <v>889</v>
      </c>
      <c r="O9" s="2044"/>
      <c r="P9" s="2044"/>
      <c r="Q9" s="2224" t="s">
        <v>890</v>
      </c>
      <c r="R9" s="2225"/>
      <c r="S9" s="2225"/>
      <c r="T9" s="2226"/>
      <c r="U9" s="2224" t="s">
        <v>891</v>
      </c>
      <c r="V9" s="2225"/>
      <c r="W9" s="2225"/>
      <c r="X9" s="2226"/>
      <c r="Y9" s="1937" t="s">
        <v>892</v>
      </c>
      <c r="Z9" s="1938"/>
      <c r="AA9" s="1938"/>
      <c r="AB9" s="1939"/>
    </row>
    <row customHeight="1" ht="41.25">
      <c r="A10" s="899"/>
      <c r="B10" s="899"/>
      <c r="C10" s="899"/>
      <c r="F10" s="2010"/>
      <c r="G10" s="2010"/>
      <c r="H10" s="2072"/>
      <c r="I10" s="2010"/>
      <c r="J10" s="2010"/>
      <c r="K10" s="2010"/>
      <c r="L10" s="2010"/>
      <c r="M10" s="2010"/>
      <c r="N10" s="897" t="s">
        <v>893</v>
      </c>
      <c r="O10" s="897" t="s">
        <v>894</v>
      </c>
      <c r="P10" s="898" t="s">
        <v>895</v>
      </c>
      <c r="Q10" s="909" t="s">
        <v>87</v>
      </c>
      <c r="R10" s="909" t="s">
        <v>896</v>
      </c>
      <c r="S10" s="909" t="s">
        <v>897</v>
      </c>
      <c r="T10" s="910" t="s">
        <v>898</v>
      </c>
      <c r="U10" s="909" t="s">
        <v>87</v>
      </c>
      <c r="V10" s="909" t="s">
        <v>899</v>
      </c>
      <c r="W10" s="909" t="s">
        <v>897</v>
      </c>
      <c r="X10" s="910" t="s">
        <v>898</v>
      </c>
      <c r="Y10" s="281" t="s">
        <v>900</v>
      </c>
      <c r="Z10" s="1937" t="s">
        <v>86</v>
      </c>
      <c r="AA10" s="1939"/>
      <c r="AB10" s="1044" t="s">
        <v>901</v>
      </c>
    </row>
    <row s="1667" customFormat="1" customHeight="1" ht="5.25" hidden="1">
      <c r="A11" s="1047"/>
      <c r="B11" s="1047"/>
      <c r="C11" s="1047"/>
      <c r="E11" s="1045"/>
      <c r="F11" s="2222" t="s">
        <v>381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902</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903</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86748-265F-1F5E-18C2-19264049186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МУП "Водоканал"</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904</v>
      </c>
      <c r="G9" s="2231" t="s">
        <v>905</v>
      </c>
      <c r="H9" s="2232"/>
      <c r="I9" s="1953" t="s">
        <v>906</v>
      </c>
      <c r="J9" s="1953"/>
      <c r="K9" s="1953" t="s">
        <v>907</v>
      </c>
      <c r="L9" s="1953"/>
      <c r="M9" s="1953"/>
      <c r="N9" s="1953"/>
      <c r="O9" s="1953"/>
      <c r="P9" s="1953"/>
      <c r="Q9" s="1953"/>
      <c r="R9" s="1953"/>
      <c r="S9" s="1953"/>
      <c r="T9" s="1953"/>
      <c r="U9" s="1953"/>
      <c r="V9" s="1953"/>
      <c r="W9" s="1953"/>
      <c r="X9" s="1953"/>
      <c r="Y9" s="1953"/>
      <c r="Z9" s="2011" t="s">
        <v>908</v>
      </c>
      <c r="AA9" s="2012"/>
      <c r="AB9" s="1953" t="s">
        <v>909</v>
      </c>
      <c r="AC9" s="1953"/>
      <c r="AD9" s="1953"/>
      <c r="AE9" s="1953"/>
      <c r="AF9" s="2010" t="s">
        <v>910</v>
      </c>
      <c r="AG9" s="1953" t="s">
        <v>911</v>
      </c>
      <c r="AH9" s="1953"/>
      <c r="AI9" s="2010" t="s">
        <v>912</v>
      </c>
      <c r="AJ9" s="1953" t="s">
        <v>913</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914</v>
      </c>
      <c r="L10" s="1937" t="s">
        <v>915</v>
      </c>
      <c r="M10" s="1939"/>
      <c r="N10" s="1953" t="s">
        <v>916</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917</v>
      </c>
      <c r="M11" s="2010" t="s">
        <v>918</v>
      </c>
      <c r="N11" s="1953" t="s">
        <v>919</v>
      </c>
      <c r="O11" s="1953"/>
      <c r="P11" s="2228" t="s">
        <v>900</v>
      </c>
      <c r="Q11" s="2228" t="s">
        <v>920</v>
      </c>
      <c r="R11" s="2228" t="s">
        <v>921</v>
      </c>
      <c r="S11" s="2228" t="s">
        <v>922</v>
      </c>
      <c r="T11" s="2228"/>
      <c r="U11" s="2228"/>
      <c r="V11" s="2228"/>
      <c r="W11" s="2228"/>
      <c r="X11" s="2228"/>
      <c r="Y11" s="2228"/>
      <c r="Z11" s="2013"/>
      <c r="AA11" s="2014"/>
      <c r="AB11" s="1953" t="s">
        <v>923</v>
      </c>
      <c r="AC11" s="1953"/>
      <c r="AD11" s="1937" t="s">
        <v>924</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925</v>
      </c>
      <c r="K12" s="1953"/>
      <c r="L12" s="2072"/>
      <c r="M12" s="2072"/>
      <c r="N12" s="1953"/>
      <c r="O12" s="1953"/>
      <c r="P12" s="2228"/>
      <c r="Q12" s="2228"/>
      <c r="R12" s="2228"/>
      <c r="S12" s="1129" t="s">
        <v>84</v>
      </c>
      <c r="T12" s="1129" t="s">
        <v>85</v>
      </c>
      <c r="U12" s="1129" t="s">
        <v>83</v>
      </c>
      <c r="V12" s="1129" t="s">
        <v>926</v>
      </c>
      <c r="W12" s="1129" t="s">
        <v>83</v>
      </c>
      <c r="X12" s="1129" t="s">
        <v>927</v>
      </c>
      <c r="Y12" s="1129" t="s">
        <v>928</v>
      </c>
      <c r="Z12" s="2019"/>
      <c r="AA12" s="2020"/>
      <c r="AB12" s="1136" t="s">
        <v>929</v>
      </c>
      <c r="AC12" s="1136" t="s">
        <v>930</v>
      </c>
      <c r="AD12" s="1136" t="s">
        <v>929</v>
      </c>
      <c r="AE12" s="1136" t="s">
        <v>930</v>
      </c>
      <c r="AF12" s="2072"/>
      <c r="AG12" s="1149" t="s">
        <v>931</v>
      </c>
      <c r="AH12" s="1149" t="s">
        <v>932</v>
      </c>
      <c r="AI12" s="2072"/>
      <c r="AJ12" s="1149" t="s">
        <v>931</v>
      </c>
      <c r="AK12" s="1149" t="s">
        <v>932</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933</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F3A08-85F8-0F52-E347-DA23860033C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МУП "Водоканал"</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303</v>
      </c>
      <c r="G9" s="2241"/>
      <c r="H9" s="2241"/>
      <c r="I9" s="2241"/>
      <c r="J9" s="2241"/>
      <c r="K9" s="1245"/>
      <c r="L9" s="1152"/>
      <c r="M9" s="1152"/>
      <c r="N9" s="1152"/>
      <c r="O9" s="1152"/>
      <c r="P9" s="1152"/>
      <c r="Q9" s="1152"/>
      <c r="R9" s="1152"/>
      <c r="S9" s="1152"/>
      <c r="T9" s="1152"/>
      <c r="U9" s="1152"/>
      <c r="V9" s="1152"/>
    </row>
    <row customHeight="1" ht="24">
      <c r="E10" s="1152"/>
      <c r="F10" s="2244" t="s">
        <v>86</v>
      </c>
      <c r="G10" s="2249" t="s">
        <v>934</v>
      </c>
      <c r="H10" s="2247" t="s">
        <v>935</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936</v>
      </c>
      <c r="I12" s="1237"/>
      <c r="J12" s="1231"/>
      <c r="K12" s="1239"/>
    </row>
    <row customHeight="1" ht="10.5" hidden="1">
      <c r="F13" s="1231">
        <v>1</v>
      </c>
      <c r="G13" s="1231">
        <v>2</v>
      </c>
      <c r="H13" s="1231">
        <v>3</v>
      </c>
      <c r="I13" s="1231">
        <v>4</v>
      </c>
      <c r="J13" s="1231">
        <v>5</v>
      </c>
      <c r="K13" s="1239"/>
    </row>
    <row customHeight="1" ht="11.25">
      <c r="F14" s="1230" t="s">
        <v>937</v>
      </c>
      <c r="G14" s="2242" t="s">
        <v>938</v>
      </c>
      <c r="H14" s="2242"/>
      <c r="I14" s="2242"/>
      <c r="J14" s="2242"/>
      <c r="K14" s="1239"/>
    </row>
    <row customHeight="1" ht="11.25">
      <c r="F15" s="1235">
        <v>1</v>
      </c>
      <c r="G15" s="685" t="s">
        <v>939</v>
      </c>
      <c r="H15" s="1241">
        <f>SUM(I15:J15)</f>
        <v>0</v>
      </c>
      <c r="I15" s="1241">
        <f>SUM(I16:I27)</f>
        <v>0</v>
      </c>
      <c r="J15" s="1230"/>
      <c r="K15" s="1239"/>
    </row>
    <row customHeight="1" ht="22.5">
      <c r="F16" s="1235" t="s">
        <v>940</v>
      </c>
      <c r="G16" s="1242" t="s">
        <v>941</v>
      </c>
      <c r="H16" s="1241">
        <f>SUM(I16:J16)</f>
        <v>0</v>
      </c>
      <c r="I16" s="1240"/>
      <c r="J16" s="1230"/>
      <c r="K16" s="1239"/>
    </row>
    <row customHeight="1" ht="22.5">
      <c r="F17" s="1235" t="s">
        <v>942</v>
      </c>
      <c r="G17" s="1242" t="s">
        <v>943</v>
      </c>
      <c r="H17" s="1241">
        <f>SUM(I17:J17)</f>
        <v>0</v>
      </c>
      <c r="I17" s="1240"/>
      <c r="J17" s="1230"/>
      <c r="K17" s="1239"/>
    </row>
    <row customHeight="1" ht="33.75">
      <c r="F18" s="1235" t="s">
        <v>944</v>
      </c>
      <c r="G18" s="1242" t="s">
        <v>945</v>
      </c>
      <c r="H18" s="1241">
        <f>SUM(I18:J18)</f>
        <v>0</v>
      </c>
      <c r="I18" s="1240"/>
      <c r="J18" s="1230"/>
      <c r="K18" s="1239"/>
    </row>
    <row customHeight="1" ht="33.75">
      <c r="F19" s="1235" t="s">
        <v>946</v>
      </c>
      <c r="G19" s="1242" t="s">
        <v>947</v>
      </c>
      <c r="H19" s="1241">
        <f>SUM(I19:J19)</f>
        <v>0</v>
      </c>
      <c r="I19" s="1240"/>
      <c r="J19" s="1230"/>
      <c r="K19" s="1239"/>
    </row>
    <row customHeight="1" ht="45">
      <c r="F20" s="1235" t="s">
        <v>948</v>
      </c>
      <c r="G20" s="1242" t="s">
        <v>949</v>
      </c>
      <c r="H20" s="1241">
        <f>SUM(I20:J20)</f>
        <v>0</v>
      </c>
      <c r="I20" s="1240"/>
      <c r="J20" s="1230"/>
      <c r="K20" s="1239"/>
    </row>
    <row customHeight="1" ht="33.75">
      <c r="F21" s="1235" t="s">
        <v>950</v>
      </c>
      <c r="G21" s="1242" t="s">
        <v>951</v>
      </c>
      <c r="H21" s="1241">
        <f>SUM(I21:J21)</f>
        <v>0</v>
      </c>
      <c r="I21" s="1240"/>
      <c r="J21" s="1230"/>
      <c r="K21" s="1239"/>
    </row>
    <row customHeight="1" ht="33.75">
      <c r="F22" s="1235" t="s">
        <v>952</v>
      </c>
      <c r="G22" s="1242" t="s">
        <v>953</v>
      </c>
      <c r="H22" s="1241">
        <f>SUM(I22:J22)</f>
        <v>0</v>
      </c>
      <c r="I22" s="1240"/>
      <c r="J22" s="1230"/>
      <c r="K22" s="1239"/>
    </row>
    <row customHeight="1" ht="22.5">
      <c r="F23" s="1235" t="s">
        <v>954</v>
      </c>
      <c r="G23" s="1242" t="s">
        <v>955</v>
      </c>
      <c r="H23" s="1241">
        <f>SUM(I23:J23)</f>
        <v>0</v>
      </c>
      <c r="I23" s="1240"/>
      <c r="J23" s="1230"/>
      <c r="K23" s="1239"/>
    </row>
    <row customHeight="1" ht="22.5">
      <c r="F24" s="1235" t="s">
        <v>956</v>
      </c>
      <c r="G24" s="1242" t="s">
        <v>957</v>
      </c>
      <c r="H24" s="1241">
        <f>SUM(I24:J24)</f>
        <v>0</v>
      </c>
      <c r="I24" s="1240"/>
      <c r="J24" s="1230"/>
      <c r="K24" s="1239"/>
    </row>
    <row customHeight="1" ht="33.75">
      <c r="F25" s="1235" t="s">
        <v>958</v>
      </c>
      <c r="G25" s="1242" t="s">
        <v>959</v>
      </c>
      <c r="H25" s="1241">
        <f>SUM(I25:J25)</f>
        <v>0</v>
      </c>
      <c r="I25" s="1240"/>
      <c r="J25" s="1230"/>
      <c r="K25" s="1239"/>
    </row>
    <row customHeight="1" ht="33.75">
      <c r="F26" s="1235" t="s">
        <v>960</v>
      </c>
      <c r="G26" s="1242" t="s">
        <v>961</v>
      </c>
      <c r="H26" s="1241">
        <f>SUM(I26:J26)</f>
        <v>0</v>
      </c>
      <c r="I26" s="1240"/>
      <c r="J26" s="1230"/>
      <c r="K26" s="1239"/>
    </row>
    <row customHeight="1" ht="11.25">
      <c r="F27" s="1235" t="s">
        <v>962</v>
      </c>
      <c r="G27" s="1242" t="s">
        <v>963</v>
      </c>
      <c r="H27" s="1241">
        <f>SUM(I27:J27)</f>
        <v>0</v>
      </c>
      <c r="I27" s="1240"/>
      <c r="J27" s="1230"/>
      <c r="K27" s="1239"/>
    </row>
    <row customHeight="1" ht="11.25">
      <c r="F28" s="1235">
        <v>2</v>
      </c>
      <c r="G28" s="685" t="s">
        <v>964</v>
      </c>
      <c r="H28" s="1241">
        <f>SUM(I28:J28)</f>
        <v>0</v>
      </c>
      <c r="I28" s="1241">
        <f>SUM(I29:I31)</f>
        <v>0</v>
      </c>
      <c r="J28" s="1230"/>
      <c r="K28" s="1239"/>
    </row>
    <row customHeight="1" ht="11.25">
      <c r="F29" s="1235" t="s">
        <v>626</v>
      </c>
      <c r="G29" s="1242" t="s">
        <v>965</v>
      </c>
      <c r="H29" s="1241">
        <f>SUM(I29:J29)</f>
        <v>0</v>
      </c>
      <c r="I29" s="1240"/>
      <c r="J29" s="1230"/>
      <c r="K29" s="1239"/>
    </row>
    <row customHeight="1" ht="11.25">
      <c r="F30" s="1235" t="s">
        <v>310</v>
      </c>
      <c r="G30" s="1242" t="s">
        <v>966</v>
      </c>
      <c r="H30" s="1241">
        <f>SUM(I30:J30)</f>
        <v>0</v>
      </c>
      <c r="I30" s="1240"/>
      <c r="J30" s="1230"/>
      <c r="K30" s="1239"/>
    </row>
    <row customHeight="1" ht="11.25">
      <c r="F31" s="1235" t="s">
        <v>313</v>
      </c>
      <c r="G31" s="1242" t="s">
        <v>967</v>
      </c>
      <c r="H31" s="1241">
        <f>SUM(I31:J31)</f>
        <v>0</v>
      </c>
      <c r="I31" s="1240"/>
      <c r="J31" s="1230"/>
      <c r="K31" s="1239"/>
    </row>
    <row customHeight="1" ht="11.25">
      <c r="F32" s="1235">
        <v>3</v>
      </c>
      <c r="G32" s="685" t="s">
        <v>968</v>
      </c>
      <c r="H32" s="1241">
        <f>SUM(I32:J32)</f>
        <v>0</v>
      </c>
      <c r="I32" s="1241">
        <f>SUM(I33:I34)</f>
        <v>0</v>
      </c>
      <c r="J32" s="1230"/>
      <c r="K32" s="1239"/>
    </row>
    <row customHeight="1" ht="33.75">
      <c r="F33" s="1235" t="s">
        <v>329</v>
      </c>
      <c r="G33" s="1242" t="s">
        <v>969</v>
      </c>
      <c r="H33" s="1241">
        <f>SUM(I33:J33)</f>
        <v>0</v>
      </c>
      <c r="I33" s="1240"/>
      <c r="J33" s="1230"/>
      <c r="K33" s="1239"/>
    </row>
    <row customHeight="1" ht="11.25">
      <c r="F34" s="1235" t="s">
        <v>337</v>
      </c>
      <c r="G34" s="1242" t="s">
        <v>970</v>
      </c>
      <c r="H34" s="1241">
        <f>SUM(I34:J34)</f>
        <v>0</v>
      </c>
      <c r="I34" s="1240"/>
      <c r="J34" s="1230"/>
      <c r="K34" s="1239"/>
    </row>
    <row customHeight="1" ht="11.25">
      <c r="F35" s="1235">
        <v>4</v>
      </c>
      <c r="G35" s="685" t="s">
        <v>971</v>
      </c>
      <c r="H35" s="1241">
        <f>SUM(I35:J35)</f>
        <v>0</v>
      </c>
      <c r="I35" s="1240"/>
      <c r="J35" s="1230"/>
      <c r="K35" s="1239"/>
    </row>
    <row customHeight="1" ht="11.25">
      <c r="F36" s="1235"/>
      <c r="G36" s="688" t="s">
        <v>972</v>
      </c>
      <c r="H36" s="1241">
        <f>SUM(I36:J36)</f>
        <v>0</v>
      </c>
      <c r="I36" s="1241">
        <f>SUM(I15,I28,I32,I35)</f>
        <v>0</v>
      </c>
      <c r="J36" s="1230"/>
      <c r="K36" s="1239"/>
    </row>
    <row customHeight="1" ht="27.75">
      <c r="F37" s="1236" t="s">
        <v>973</v>
      </c>
      <c r="G37" s="2243" t="s">
        <v>974</v>
      </c>
      <c r="H37" s="2243"/>
      <c r="I37" s="2243"/>
      <c r="J37" s="2243"/>
      <c r="K37" s="1239"/>
    </row>
    <row customHeight="1" ht="22.5">
      <c r="F38" s="1235" t="s">
        <v>107</v>
      </c>
      <c r="G38" s="685" t="s">
        <v>975</v>
      </c>
      <c r="H38" s="1241">
        <f>SUM(I38:J38)</f>
        <v>0</v>
      </c>
      <c r="I38" s="1241">
        <f>SUM(I39,I44,I47)</f>
        <v>0</v>
      </c>
      <c r="J38" s="1230"/>
      <c r="K38" s="1239"/>
    </row>
    <row customHeight="1" ht="11.25">
      <c r="F39" s="1235" t="s">
        <v>940</v>
      </c>
      <c r="G39" s="1242" t="s">
        <v>939</v>
      </c>
      <c r="H39" s="1241">
        <f>SUM(I39:J39)</f>
        <v>0</v>
      </c>
      <c r="I39" s="1241">
        <f>SUM(I40:I43)</f>
        <v>0</v>
      </c>
      <c r="J39" s="1230"/>
      <c r="K39" s="1239"/>
    </row>
    <row customHeight="1" ht="22.5">
      <c r="F40" s="1235" t="s">
        <v>976</v>
      </c>
      <c r="G40" s="1243" t="s">
        <v>977</v>
      </c>
      <c r="H40" s="1241">
        <f>SUM(I40:J40)</f>
        <v>0</v>
      </c>
      <c r="I40" s="1240"/>
      <c r="J40" s="1230"/>
      <c r="K40" s="1239"/>
    </row>
    <row customHeight="1" ht="11.25">
      <c r="F41" s="1235" t="s">
        <v>978</v>
      </c>
      <c r="G41" s="1243" t="s">
        <v>979</v>
      </c>
      <c r="H41" s="1241">
        <f>SUM(I41:J41)</f>
        <v>0</v>
      </c>
      <c r="I41" s="1240"/>
      <c r="J41" s="1230"/>
      <c r="K41" s="1239"/>
    </row>
    <row customHeight="1" ht="11.25">
      <c r="F42" s="1235" t="s">
        <v>980</v>
      </c>
      <c r="G42" s="1243" t="s">
        <v>981</v>
      </c>
      <c r="H42" s="1241">
        <f>SUM(I42:J42)</f>
        <v>0</v>
      </c>
      <c r="I42" s="1240"/>
      <c r="J42" s="1230"/>
      <c r="K42" s="1239"/>
    </row>
    <row customHeight="1" ht="33.75">
      <c r="F43" s="1235" t="s">
        <v>982</v>
      </c>
      <c r="G43" s="1243" t="s">
        <v>983</v>
      </c>
      <c r="H43" s="1241">
        <f>SUM(I43:J43)</f>
        <v>0</v>
      </c>
      <c r="I43" s="1240"/>
      <c r="J43" s="1230"/>
      <c r="K43" s="1239"/>
    </row>
    <row customHeight="1" ht="11.25">
      <c r="F44" s="1235" t="s">
        <v>942</v>
      </c>
      <c r="G44" s="1242" t="s">
        <v>968</v>
      </c>
      <c r="H44" s="1241">
        <f>SUM(I44:J44)</f>
        <v>0</v>
      </c>
      <c r="I44" s="1241">
        <f>SUM(I45:I46)</f>
        <v>0</v>
      </c>
      <c r="J44" s="1230"/>
      <c r="K44" s="1239"/>
    </row>
    <row customHeight="1" ht="45">
      <c r="F45" s="1235" t="s">
        <v>984</v>
      </c>
      <c r="G45" s="1243" t="s">
        <v>969</v>
      </c>
      <c r="H45" s="1241">
        <f>SUM(I45:J45)</f>
        <v>0</v>
      </c>
      <c r="I45" s="1240"/>
      <c r="J45" s="1230"/>
      <c r="K45" s="1239"/>
    </row>
    <row customHeight="1" ht="11.25">
      <c r="F46" s="1235" t="s">
        <v>985</v>
      </c>
      <c r="G46" s="1243" t="s">
        <v>970</v>
      </c>
      <c r="H46" s="1241">
        <f>SUM(I46:J46)</f>
        <v>0</v>
      </c>
      <c r="I46" s="1240"/>
      <c r="J46" s="1230"/>
      <c r="K46" s="1239"/>
    </row>
    <row customHeight="1" ht="11.25">
      <c r="F47" s="1235" t="s">
        <v>944</v>
      </c>
      <c r="G47" s="1242" t="s">
        <v>986</v>
      </c>
      <c r="H47" s="1241">
        <f>SUM(I47:J47)</f>
        <v>0</v>
      </c>
      <c r="I47" s="1240"/>
      <c r="J47" s="1230"/>
      <c r="K47" s="1239"/>
    </row>
    <row customHeight="1" ht="22.5">
      <c r="F48" s="1235" t="s">
        <v>108</v>
      </c>
      <c r="G48" s="685" t="s">
        <v>987</v>
      </c>
      <c r="H48" s="1241">
        <f>SUM(I48:J48)</f>
        <v>0</v>
      </c>
      <c r="I48" s="1241">
        <f>SUM(I49,I54,I57)</f>
        <v>0</v>
      </c>
      <c r="J48" s="1230"/>
      <c r="K48" s="1239"/>
    </row>
    <row customHeight="1" ht="11.25">
      <c r="F49" s="1235" t="s">
        <v>626</v>
      </c>
      <c r="G49" s="1242" t="s">
        <v>939</v>
      </c>
      <c r="H49" s="1241">
        <f>SUM(I49:J49)</f>
        <v>0</v>
      </c>
      <c r="I49" s="1241">
        <f>SUM(I50:I53)</f>
        <v>0</v>
      </c>
      <c r="J49" s="1230"/>
      <c r="K49" s="1239"/>
    </row>
    <row customHeight="1" ht="22.5">
      <c r="F50" s="1235" t="s">
        <v>629</v>
      </c>
      <c r="G50" s="1243" t="s">
        <v>977</v>
      </c>
      <c r="H50" s="1241">
        <f>SUM(I50:J50)</f>
        <v>0</v>
      </c>
      <c r="I50" s="1240"/>
      <c r="J50" s="1230"/>
      <c r="K50" s="1239"/>
    </row>
    <row customHeight="1" ht="11.25">
      <c r="F51" s="1235" t="s">
        <v>632</v>
      </c>
      <c r="G51" s="1243" t="s">
        <v>979</v>
      </c>
      <c r="H51" s="1241">
        <f>SUM(I51:J51)</f>
        <v>0</v>
      </c>
      <c r="I51" s="1240"/>
      <c r="J51" s="1230"/>
      <c r="K51" s="1239"/>
    </row>
    <row customHeight="1" ht="11.25">
      <c r="F52" s="1235" t="s">
        <v>988</v>
      </c>
      <c r="G52" s="1243" t="s">
        <v>981</v>
      </c>
      <c r="H52" s="1241">
        <f>SUM(I52:J52)</f>
        <v>0</v>
      </c>
      <c r="I52" s="1240"/>
      <c r="J52" s="1230"/>
      <c r="K52" s="1239"/>
    </row>
    <row customHeight="1" ht="33.75">
      <c r="F53" s="1235" t="s">
        <v>989</v>
      </c>
      <c r="G53" s="1243" t="s">
        <v>983</v>
      </c>
      <c r="H53" s="1241">
        <f>SUM(I53:J53)</f>
        <v>0</v>
      </c>
      <c r="I53" s="1240"/>
      <c r="J53" s="1230"/>
      <c r="K53" s="1239"/>
    </row>
    <row customHeight="1" ht="11.25">
      <c r="F54" s="1235" t="s">
        <v>310</v>
      </c>
      <c r="G54" s="1242" t="s">
        <v>968</v>
      </c>
      <c r="H54" s="1241">
        <f>SUM(I54:J54)</f>
        <v>0</v>
      </c>
      <c r="I54" s="1241">
        <f>SUM(I55:I56)</f>
        <v>0</v>
      </c>
      <c r="J54" s="1230"/>
      <c r="K54" s="1239"/>
    </row>
    <row customHeight="1" ht="45">
      <c r="F55" s="1235" t="s">
        <v>636</v>
      </c>
      <c r="G55" s="1243" t="s">
        <v>969</v>
      </c>
      <c r="H55" s="1241">
        <f>SUM(I55:J55)</f>
        <v>0</v>
      </c>
      <c r="I55" s="1240"/>
      <c r="J55" s="1230"/>
      <c r="K55" s="1239"/>
    </row>
    <row customHeight="1" ht="11.25">
      <c r="F56" s="1235" t="s">
        <v>638</v>
      </c>
      <c r="G56" s="1243" t="s">
        <v>970</v>
      </c>
      <c r="H56" s="1241">
        <f>SUM(I56:J56)</f>
        <v>0</v>
      </c>
      <c r="I56" s="1240"/>
      <c r="J56" s="1230"/>
      <c r="K56" s="1239"/>
    </row>
    <row customHeight="1" ht="11.25">
      <c r="F57" s="1235" t="s">
        <v>313</v>
      </c>
      <c r="G57" s="1242" t="s">
        <v>986</v>
      </c>
      <c r="H57" s="1241">
        <f>SUM(I57:J57)</f>
        <v>0</v>
      </c>
      <c r="I57" s="1240"/>
      <c r="J57" s="1230"/>
      <c r="K57" s="1239"/>
    </row>
    <row customHeight="1" ht="11.25">
      <c r="F58" s="1235"/>
      <c r="G58" s="1244" t="s">
        <v>972</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059B-5886-D89F-30C6-DF2901EC8E3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МУП "Водоканал"</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990</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991</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992</v>
      </c>
      <c r="H11" s="2273" t="s">
        <v>993</v>
      </c>
      <c r="I11" s="2273" t="s">
        <v>994</v>
      </c>
      <c r="J11" s="2272"/>
      <c r="K11" s="2272"/>
      <c r="L11" s="2272"/>
      <c r="M11" s="2272"/>
      <c r="N11" s="2272"/>
      <c r="O11" s="2044" t="s">
        <v>995</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995</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995</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996</v>
      </c>
      <c r="P12" s="2044"/>
      <c r="Q12" s="2044"/>
      <c r="R12" s="2044"/>
      <c r="S12" s="2044" t="s">
        <v>997</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998</v>
      </c>
      <c r="BU12" s="2256"/>
      <c r="BV12" s="2256"/>
      <c r="BW12" s="2253"/>
      <c r="BX12" s="2252" t="s">
        <v>999</v>
      </c>
      <c r="BY12" s="2256"/>
      <c r="BZ12" s="2256"/>
      <c r="CA12" s="2253"/>
      <c r="CB12" s="2252" t="s">
        <v>1000</v>
      </c>
      <c r="CC12" s="2253"/>
      <c r="CD12" s="2252" t="s">
        <v>1001</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1002</v>
      </c>
      <c r="CZ12" s="2256"/>
      <c r="DA12" s="2256"/>
      <c r="DB12" s="2256"/>
      <c r="DC12" s="2256"/>
      <c r="DD12" s="2253"/>
      <c r="DE12" s="2252" t="s">
        <v>1003</v>
      </c>
      <c r="DF12" s="2253"/>
      <c r="DG12" s="2252" t="s">
        <v>1001</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1004</v>
      </c>
      <c r="P13" s="2044"/>
      <c r="Q13" s="2044"/>
      <c r="R13" s="2044"/>
      <c r="S13" s="2171" t="s">
        <v>1005</v>
      </c>
      <c r="T13" s="2250"/>
      <c r="U13" s="1953" t="s">
        <v>1006</v>
      </c>
      <c r="V13" s="1953"/>
      <c r="W13" s="1953"/>
      <c r="X13" s="1953"/>
      <c r="Y13" s="1953" t="s">
        <v>1007</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1008</v>
      </c>
      <c r="BU13" s="2250"/>
      <c r="BV13" s="2171" t="s">
        <v>1009</v>
      </c>
      <c r="BW13" s="2250"/>
      <c r="BX13" s="2171" t="s">
        <v>1010</v>
      </c>
      <c r="BY13" s="2250"/>
      <c r="BZ13" s="2171" t="s">
        <v>1011</v>
      </c>
      <c r="CA13" s="2250"/>
      <c r="CB13" s="2171" t="s">
        <v>1012</v>
      </c>
      <c r="CC13" s="2250"/>
      <c r="CD13" s="2171" t="s">
        <v>1013</v>
      </c>
      <c r="CE13" s="2250"/>
      <c r="CF13" s="2171" t="s">
        <v>1014</v>
      </c>
      <c r="CG13" s="2250"/>
      <c r="CH13" s="2252" t="s">
        <v>1015</v>
      </c>
      <c r="CI13" s="2256"/>
      <c r="CJ13" s="2256"/>
      <c r="CK13" s="2253"/>
      <c r="CL13" s="2262"/>
      <c r="CM13" s="2254"/>
      <c r="CN13" s="2254"/>
      <c r="CO13" s="2254"/>
      <c r="CP13" s="2254"/>
      <c r="CQ13" s="2254"/>
      <c r="CR13" s="2254"/>
      <c r="CS13" s="2254"/>
      <c r="CT13" s="2254"/>
      <c r="CU13" s="2254"/>
      <c r="CV13" s="2254"/>
      <c r="CW13" s="2254"/>
      <c r="CX13" s="2255"/>
      <c r="CY13" s="2171" t="s">
        <v>1016</v>
      </c>
      <c r="CZ13" s="2250"/>
      <c r="DA13" s="2171" t="s">
        <v>1017</v>
      </c>
      <c r="DB13" s="2250"/>
      <c r="DC13" s="2171" t="s">
        <v>1018</v>
      </c>
      <c r="DD13" s="2250"/>
      <c r="DE13" s="2171" t="s">
        <v>1019</v>
      </c>
      <c r="DF13" s="2250"/>
      <c r="DG13" s="2252" t="s">
        <v>1020</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1021</v>
      </c>
      <c r="P14" s="2250"/>
      <c r="Q14" s="2171" t="s">
        <v>1022</v>
      </c>
      <c r="R14" s="2250"/>
      <c r="S14" s="2172"/>
      <c r="T14" s="2045"/>
      <c r="U14" s="2171" t="s">
        <v>754</v>
      </c>
      <c r="V14" s="2250"/>
      <c r="W14" s="2171" t="s">
        <v>757</v>
      </c>
      <c r="X14" s="2250"/>
      <c r="Y14" s="2171" t="s">
        <v>754</v>
      </c>
      <c r="Z14" s="2250"/>
      <c r="AA14" s="2171" t="s">
        <v>764</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1023</v>
      </c>
      <c r="CI14" s="2250"/>
      <c r="CJ14" s="2171" t="s">
        <v>1024</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1025</v>
      </c>
      <c r="DH14" s="2250"/>
      <c r="DI14" s="2171" t="s">
        <v>1026</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744</v>
      </c>
      <c r="P16" s="2253"/>
      <c r="Q16" s="2252" t="s">
        <v>746</v>
      </c>
      <c r="R16" s="2253"/>
      <c r="S16" s="2252" t="s">
        <v>750</v>
      </c>
      <c r="T16" s="2253"/>
      <c r="U16" s="2252" t="s">
        <v>755</v>
      </c>
      <c r="V16" s="2253"/>
      <c r="W16" s="2252" t="s">
        <v>758</v>
      </c>
      <c r="X16" s="2253"/>
      <c r="Y16" s="2252" t="s">
        <v>762</v>
      </c>
      <c r="Z16" s="2253"/>
      <c r="AA16" s="2252" t="s">
        <v>765</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562</v>
      </c>
      <c r="BU16" s="2253"/>
      <c r="BV16" s="2252" t="s">
        <v>562</v>
      </c>
      <c r="BW16" s="2253"/>
      <c r="BX16" s="2252" t="s">
        <v>562</v>
      </c>
      <c r="BY16" s="2253"/>
      <c r="BZ16" s="2252" t="s">
        <v>562</v>
      </c>
      <c r="CA16" s="2253"/>
      <c r="CB16" s="2252" t="s">
        <v>1027</v>
      </c>
      <c r="CC16" s="2253"/>
      <c r="CD16" s="2252" t="s">
        <v>562</v>
      </c>
      <c r="CE16" s="2253"/>
      <c r="CF16" s="2252" t="s">
        <v>1028</v>
      </c>
      <c r="CG16" s="2253"/>
      <c r="CH16" s="2252" t="s">
        <v>1029</v>
      </c>
      <c r="CI16" s="2253"/>
      <c r="CJ16" s="2252" t="s">
        <v>1029</v>
      </c>
      <c r="CK16" s="2253"/>
      <c r="CL16" s="2262"/>
      <c r="CM16" s="2254"/>
      <c r="CN16" s="2254"/>
      <c r="CO16" s="2254"/>
      <c r="CP16" s="2254"/>
      <c r="CQ16" s="2254"/>
      <c r="CR16" s="2254"/>
      <c r="CS16" s="2254"/>
      <c r="CT16" s="2254"/>
      <c r="CU16" s="2254"/>
      <c r="CV16" s="2254"/>
      <c r="CW16" s="2254"/>
      <c r="CX16" s="2255"/>
      <c r="CY16" s="2171" t="s">
        <v>562</v>
      </c>
      <c r="CZ16" s="2250"/>
      <c r="DA16" s="2171" t="s">
        <v>562</v>
      </c>
      <c r="DB16" s="2250"/>
      <c r="DC16" s="2171" t="s">
        <v>562</v>
      </c>
      <c r="DD16" s="2250"/>
      <c r="DE16" s="2252" t="s">
        <v>1027</v>
      </c>
      <c r="DF16" s="2253"/>
      <c r="DG16" s="2252" t="s">
        <v>1030</v>
      </c>
      <c r="DH16" s="2253"/>
      <c r="DI16" s="2252" t="s">
        <v>1030</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1031</v>
      </c>
      <c r="P17" s="1188" t="s">
        <v>1032</v>
      </c>
      <c r="Q17" s="1188" t="s">
        <v>1031</v>
      </c>
      <c r="R17" s="1188" t="s">
        <v>1032</v>
      </c>
      <c r="S17" s="1188" t="s">
        <v>1031</v>
      </c>
      <c r="T17" s="1188" t="s">
        <v>1032</v>
      </c>
      <c r="U17" s="1188" t="s">
        <v>1031</v>
      </c>
      <c r="V17" s="1188" t="s">
        <v>1032</v>
      </c>
      <c r="W17" s="1188" t="s">
        <v>1031</v>
      </c>
      <c r="X17" s="1188" t="s">
        <v>1032</v>
      </c>
      <c r="Y17" s="1188" t="s">
        <v>1031</v>
      </c>
      <c r="Z17" s="1188" t="s">
        <v>1032</v>
      </c>
      <c r="AA17" s="1188" t="s">
        <v>1031</v>
      </c>
      <c r="AB17" s="1188" t="s">
        <v>1032</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1031</v>
      </c>
      <c r="BU17" s="1188" t="s">
        <v>1032</v>
      </c>
      <c r="BV17" s="1188" t="s">
        <v>1031</v>
      </c>
      <c r="BW17" s="1188" t="s">
        <v>1032</v>
      </c>
      <c r="BX17" s="1188" t="s">
        <v>1031</v>
      </c>
      <c r="BY17" s="1188" t="s">
        <v>1032</v>
      </c>
      <c r="BZ17" s="1188" t="s">
        <v>1031</v>
      </c>
      <c r="CA17" s="1188" t="s">
        <v>1032</v>
      </c>
      <c r="CB17" s="1188" t="s">
        <v>1031</v>
      </c>
      <c r="CC17" s="1188" t="s">
        <v>1032</v>
      </c>
      <c r="CD17" s="1188" t="s">
        <v>1031</v>
      </c>
      <c r="CE17" s="1188" t="s">
        <v>1032</v>
      </c>
      <c r="CF17" s="1188" t="s">
        <v>1031</v>
      </c>
      <c r="CG17" s="1188" t="s">
        <v>1032</v>
      </c>
      <c r="CH17" s="1188" t="s">
        <v>1031</v>
      </c>
      <c r="CI17" s="1188" t="s">
        <v>1032</v>
      </c>
      <c r="CJ17" s="1188" t="s">
        <v>1031</v>
      </c>
      <c r="CK17" s="1188" t="s">
        <v>1032</v>
      </c>
      <c r="CL17" s="2262"/>
      <c r="CM17" s="2254"/>
      <c r="CN17" s="2254"/>
      <c r="CO17" s="2254"/>
      <c r="CP17" s="2254"/>
      <c r="CQ17" s="2254"/>
      <c r="CR17" s="2254"/>
      <c r="CS17" s="2254"/>
      <c r="CT17" s="2254"/>
      <c r="CU17" s="2254"/>
      <c r="CV17" s="2254"/>
      <c r="CW17" s="2254"/>
      <c r="CX17" s="2255"/>
      <c r="CY17" s="1188" t="s">
        <v>1031</v>
      </c>
      <c r="CZ17" s="1188" t="s">
        <v>1032</v>
      </c>
      <c r="DA17" s="1188" t="s">
        <v>1031</v>
      </c>
      <c r="DB17" s="1188" t="s">
        <v>1032</v>
      </c>
      <c r="DC17" s="1188" t="s">
        <v>1031</v>
      </c>
      <c r="DD17" s="1188" t="s">
        <v>1032</v>
      </c>
      <c r="DE17" s="1188" t="s">
        <v>1031</v>
      </c>
      <c r="DF17" s="1188" t="s">
        <v>1032</v>
      </c>
      <c r="DG17" s="1188" t="s">
        <v>1031</v>
      </c>
      <c r="DH17" s="1188" t="s">
        <v>1032</v>
      </c>
      <c r="DI17" s="1188" t="s">
        <v>1031</v>
      </c>
      <c r="DJ17" s="1188" t="s">
        <v>1032</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392AA-78F2-B7AD-94BB-C8D6BFC2C98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МУП "Водоканал"</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304</v>
      </c>
    </row>
    <row s="1660" customFormat="1" customHeight="1" ht="15">
      <c r="A10" s="754"/>
      <c r="C10" s="156"/>
      <c r="D10" s="706"/>
      <c r="E10" s="2195" t="s">
        <v>568</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569</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303</v>
      </c>
      <c r="E12" s="2198"/>
      <c r="F12" s="2198"/>
      <c r="G12" s="881"/>
      <c r="H12" s="881"/>
      <c r="I12" s="1953"/>
      <c r="R12" s="670"/>
    </row>
    <row customHeight="1" ht="33.75">
      <c r="C13" s="156"/>
      <c r="D13" s="756" t="s">
        <v>86</v>
      </c>
      <c r="E13" s="755" t="s">
        <v>305</v>
      </c>
      <c r="F13" s="755" t="s">
        <v>570</v>
      </c>
      <c r="G13" s="802" t="s">
        <v>306</v>
      </c>
      <c r="H13" s="749" t="s">
        <v>306</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заявлений </v>
      </c>
      <c r="F15" s="517" t="s">
        <v>1033</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1033</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1033</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309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1034</v>
      </c>
      <c r="E20" s="683"/>
      <c r="F20" s="505"/>
      <c r="G20" s="505"/>
      <c r="H20" s="505"/>
      <c r="I20" s="1787"/>
    </row>
    <row customHeight="1" ht="27.75">
      <c r="C21" s="447"/>
      <c r="D21" s="535" t="s">
        <v>318</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1035</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8E227-9E8D-73BC-D757-A75977C6E85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МУП "Водоканал"</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303</v>
      </c>
      <c r="E9" s="2044"/>
      <c r="F9" s="2044"/>
      <c r="G9" s="2284" t="s">
        <v>304</v>
      </c>
    </row>
    <row customHeight="1" ht="14.25">
      <c r="C10" s="76"/>
      <c r="D10" s="85" t="s">
        <v>86</v>
      </c>
      <c r="E10" s="88" t="s">
        <v>305</v>
      </c>
      <c r="F10" s="88" t="s">
        <v>395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309</v>
      </c>
      <c r="G12" s="131"/>
    </row>
    <row customHeight="1" ht="22.5">
      <c r="A13" s="171"/>
      <c r="C13" s="76"/>
      <c r="D13" s="127" t="s">
        <v>940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309</v>
      </c>
      <c r="G13" s="131"/>
    </row>
    <row customHeight="1" ht="14.25">
      <c r="A14" s="171"/>
      <c r="C14" s="76"/>
      <c r="D14" s="127" t="s">
        <v>976</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1036</v>
      </c>
      <c r="F15" s="180"/>
      <c r="G15" s="1999"/>
    </row>
    <row customHeight="1" ht="14.25">
      <c r="A16" s="171"/>
      <c r="C16" s="76"/>
      <c r="D16" s="127" t="s">
        <v>942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309</v>
      </c>
      <c r="G16" s="325"/>
    </row>
    <row customHeight="1" ht="14.25">
      <c r="A17" s="171"/>
      <c r="C17" s="76"/>
      <c r="D17" s="127" t="s">
        <v>984</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1037</v>
      </c>
      <c r="F18" s="326"/>
      <c r="G18" s="1999"/>
      <c r="I18" s="338"/>
      <c r="J18" s="338"/>
    </row>
    <row s="1660" customFormat="1" customHeight="1" ht="256.5" hidden="1">
      <c r="A19" s="331"/>
      <c r="B19" s="414"/>
      <c r="C19" s="368"/>
      <c r="D19" s="878" t="s">
        <v>944</v>
      </c>
      <c r="E19" s="877" t="s">
        <v>1038</v>
      </c>
      <c r="F19" s="382"/>
      <c r="G19" s="325" t="s">
        <v>1039</v>
      </c>
      <c r="I19" s="496"/>
      <c r="J19" s="496"/>
    </row>
    <row s="1660" customFormat="1" customHeight="1" ht="14.25">
      <c r="A20" s="331"/>
      <c r="B20" s="126"/>
      <c r="C20" s="288"/>
      <c r="D20" s="879">
        <v>2</v>
      </c>
      <c r="E20" s="318" t="s">
        <v>1040</v>
      </c>
      <c r="F20" s="177" t="s">
        <v>309</v>
      </c>
      <c r="G20" s="325"/>
      <c r="I20" s="338"/>
      <c r="J20" s="338"/>
    </row>
    <row s="1660" customFormat="1" customHeight="1" ht="18.75" hidden="1">
      <c r="A21" s="331"/>
      <c r="B21" s="126"/>
      <c r="C21" s="288"/>
      <c r="D21" s="321" t="s">
        <v>870</v>
      </c>
      <c r="E21" s="320"/>
      <c r="F21" s="319"/>
      <c r="G21" s="329"/>
      <c r="H21" s="322"/>
      <c r="I21" s="338"/>
      <c r="J21" s="338"/>
    </row>
    <row customHeight="1" ht="15">
      <c r="A22" s="171"/>
      <c r="C22" s="76"/>
      <c r="D22" s="89"/>
      <c r="E22" s="182" t="s">
        <v>1041</v>
      </c>
      <c r="F22" s="326"/>
      <c r="G22" s="327"/>
    </row>
    <row s="1660" customFormat="1" customHeight="1" ht="22.5" hidden="1">
      <c r="A23" s="331"/>
      <c r="B23" s="1155"/>
      <c r="C23" s="368"/>
      <c r="D23" s="1698" t="s">
        <v>108</v>
      </c>
      <c r="E23" s="176" t="s">
        <v>1042</v>
      </c>
      <c r="F23" s="1695" t="s">
        <v>309</v>
      </c>
      <c r="G23" s="333"/>
      <c r="I23" s="1649"/>
      <c r="J23" s="1649"/>
    </row>
    <row s="1660" customFormat="1" customHeight="1" ht="14.25" hidden="1">
      <c r="A24" s="331"/>
      <c r="B24" s="1155"/>
      <c r="C24" s="368"/>
      <c r="D24" s="1698" t="s">
        <v>626</v>
      </c>
      <c r="E24" s="1697" t="s">
        <v>1043</v>
      </c>
      <c r="F24" s="1695" t="s">
        <v>309</v>
      </c>
      <c r="G24" s="325"/>
      <c r="I24" s="1649"/>
      <c r="J24" s="1649"/>
    </row>
    <row s="1660" customFormat="1" customHeight="1" ht="14.25" hidden="1">
      <c r="A25" s="331"/>
      <c r="B25" s="1155"/>
      <c r="C25" s="368"/>
      <c r="D25" s="1698" t="s">
        <v>629</v>
      </c>
      <c r="E25" s="174"/>
      <c r="F25" s="382"/>
      <c r="G25" s="1997" t="s">
        <v>1044</v>
      </c>
      <c r="I25" s="1649"/>
      <c r="J25" s="1649"/>
    </row>
    <row s="1660" customFormat="1" customHeight="1" ht="22.5" hidden="1">
      <c r="A26" s="331"/>
      <c r="B26" s="1155"/>
      <c r="C26" s="368"/>
      <c r="D26" s="335"/>
      <c r="E26" s="337" t="s">
        <v>1045</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1699-4C05-B877-C0DE-0D78D97BF952}" mc:Ignorable="x14ac xr xr2 xr3">
  <sheetPr>
    <tabColor theme="6" tint="0.4"/>
  </sheetPr>
  <dimension ref="A1:L45"/>
  <sheetViews>
    <sheetView topLeftCell="C25" showGridLines="0" zoomScale="90" workbookViewId="0">
      <selection activeCell="H42" sqref="H42"/>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226</v>
      </c>
      <c r="D2" s="1698"/>
      <c r="E2" s="178"/>
      <c r="F2" s="1695"/>
      <c r="G2" s="1695" t="s">
        <v>309</v>
      </c>
      <c r="H2" s="1156"/>
      <c r="K2" s="1649"/>
      <c r="L2" s="1649"/>
    </row>
    <row s="1660" customFormat="1" customHeight="1" ht="14.25" hidden="1">
      <c r="A3" s="1379"/>
      <c r="B3" s="1155"/>
      <c r="C3" s="332"/>
      <c r="K3" s="1649"/>
      <c r="L3" s="1649"/>
    </row>
    <row s="1660" customFormat="1" customHeight="1" ht="18.75" hidden="1">
      <c r="A4" s="1708"/>
      <c r="B4" s="1155"/>
      <c r="C4" s="1754" t="s">
        <v>226</v>
      </c>
      <c r="D4" s="1698"/>
      <c r="E4" s="184" t="s">
        <v>1046</v>
      </c>
      <c r="F4" s="1695"/>
      <c r="G4" s="236"/>
      <c r="H4" s="1695" t="s">
        <v>309</v>
      </c>
      <c r="K4" s="1649"/>
      <c r="L4" s="1649"/>
    </row>
    <row s="1660" customFormat="1" customHeight="1" ht="14.25" hidden="1">
      <c r="A5" s="1379"/>
      <c r="B5" s="1155"/>
      <c r="C5" s="332"/>
      <c r="K5" s="1649"/>
      <c r="L5" s="1649"/>
    </row>
    <row s="1660" customFormat="1" customHeight="1" ht="18.75" hidden="1">
      <c r="A6" s="1708"/>
      <c r="B6" s="1155"/>
      <c r="C6" s="1754" t="s">
        <v>226</v>
      </c>
      <c r="D6" s="1698"/>
      <c r="E6" s="185" t="s">
        <v>1047</v>
      </c>
      <c r="F6" s="1695"/>
      <c r="G6" s="236"/>
      <c r="H6" s="1695" t="s">
        <v>309</v>
      </c>
      <c r="K6" s="1649"/>
      <c r="L6" s="1649"/>
    </row>
    <row s="1660" customFormat="1" customHeight="1" ht="14.25" hidden="1">
      <c r="A7" s="1379"/>
      <c r="B7" s="1155"/>
      <c r="C7" s="332"/>
      <c r="K7" s="1649"/>
      <c r="L7" s="1649"/>
    </row>
    <row s="1660" customFormat="1" customHeight="1" ht="18.75" hidden="1">
      <c r="A8" s="1708"/>
      <c r="B8" s="1155"/>
      <c r="C8" s="1754" t="s">
        <v>226</v>
      </c>
      <c r="D8" s="1698"/>
      <c r="E8" s="185" t="s">
        <v>1048</v>
      </c>
      <c r="F8" s="1695"/>
      <c r="G8" s="236"/>
      <c r="H8" s="1695" t="s">
        <v>309</v>
      </c>
      <c r="K8" s="1649"/>
      <c r="L8" s="1649"/>
    </row>
    <row s="1660" customFormat="1" customHeight="1" ht="14.25" hidden="1">
      <c r="A9" s="1379"/>
      <c r="B9" s="1155"/>
      <c r="C9" s="332"/>
      <c r="K9" s="1649"/>
      <c r="L9" s="1649"/>
    </row>
    <row s="1660" customFormat="1" customHeight="1" ht="18.75" hidden="1">
      <c r="A10" s="1708"/>
      <c r="B10" s="1155"/>
      <c r="C10" s="1754" t="s">
        <v>226</v>
      </c>
      <c r="D10" s="1698"/>
      <c r="E10" s="185" t="s">
        <v>1049</v>
      </c>
      <c r="F10" s="1695"/>
      <c r="G10" s="1699"/>
      <c r="H10" s="1695" t="s">
        <v>309</v>
      </c>
      <c r="K10" s="1649"/>
      <c r="L10" s="1649" t="s">
        <v>1050</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МУП "Водоканал"</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303</v>
      </c>
      <c r="E18" s="2044"/>
      <c r="F18" s="2044"/>
      <c r="G18" s="2044"/>
      <c r="H18" s="2044"/>
      <c r="I18" s="2284" t="s">
        <v>304</v>
      </c>
    </row>
    <row customHeight="1" ht="21">
      <c r="C19" s="76"/>
      <c r="D19" s="85" t="s">
        <v>86</v>
      </c>
      <c r="E19" s="88" t="s">
        <v>305</v>
      </c>
      <c r="F19" s="88"/>
      <c r="G19" s="88" t="s">
        <v>306</v>
      </c>
      <c r="H19" s="88" t="s">
        <v>395</v>
      </c>
      <c r="I19" s="2284"/>
    </row>
    <row customHeight="1" ht="12" hidden="1">
      <c r="C20" s="76"/>
      <c r="D20" s="68"/>
      <c r="E20" s="68"/>
      <c r="F20" s="68"/>
      <c r="G20" s="68"/>
      <c r="H20" s="68"/>
      <c r="I20" s="68"/>
    </row>
    <row customHeight="1" ht="14.25">
      <c r="A21" s="1708"/>
      <c r="C21" s="76"/>
      <c r="D21" s="127">
        <v>1</v>
      </c>
      <c r="E21" s="2286" t="s">
        <v>1051</v>
      </c>
      <c r="F21" s="2286"/>
      <c r="G21" s="2286"/>
      <c r="H21" s="2286"/>
      <c r="I21" s="187"/>
    </row>
    <row customHeight="1" ht="20.25">
      <c r="A22" s="1708"/>
      <c r="C22" s="76"/>
      <c r="D22" s="127" t="s">
        <v>940</v>
      </c>
      <c r="E22" s="173" t="s">
        <v>1052</v>
      </c>
      <c r="F22" s="177"/>
      <c r="G22" s="1761">
        <v>42979.452881944446</v>
      </c>
      <c r="H22" s="177" t="s">
        <v>309</v>
      </c>
      <c r="I22" s="131" t="s">
        <v>1053</v>
      </c>
    </row>
    <row customHeight="1" ht="45">
      <c r="A23" s="1708"/>
      <c r="C23" s="76"/>
      <c r="D23" s="127" t="s">
        <v>942</v>
      </c>
      <c r="E23" s="173" t="s">
        <v>1054</v>
      </c>
      <c r="F23" s="177"/>
      <c r="G23" s="236" t="s">
        <v>1055</v>
      </c>
      <c r="H23" s="192" t="s">
        <v>1056</v>
      </c>
      <c r="I23" s="237" t="s">
        <v>1057</v>
      </c>
    </row>
    <row customHeight="1" ht="28.333333333333332">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309</v>
      </c>
      <c r="H24" s="192" t="s">
        <v>1058</v>
      </c>
      <c r="I24" s="238" t="s">
        <v>807</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27.5">
      <c r="A26" s="1708"/>
      <c r="C26" s="76"/>
      <c r="D26" s="127" t="s">
        <v>329</v>
      </c>
      <c r="E26" s="178" t="s">
        <v>1059</v>
      </c>
      <c r="F26" s="177"/>
      <c r="G26" s="177" t="s">
        <v>309</v>
      </c>
      <c r="H26" s="192" t="s">
        <v>1060</v>
      </c>
      <c r="I26" s="1997" t="s">
        <v>1061</v>
      </c>
    </row>
    <row customHeight="1" ht="15">
      <c r="A27" s="1708" t="s">
        <v>107</v>
      </c>
      <c r="C27" s="76"/>
      <c r="D27" s="89"/>
      <c r="E27" s="182" t="s">
        <v>1041</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671</v>
      </c>
      <c r="E29" s="184" t="s">
        <v>1046</v>
      </c>
      <c r="F29" s="177"/>
      <c r="G29" s="236" t="s">
        <v>1062</v>
      </c>
      <c r="H29" s="177" t="s">
        <v>309</v>
      </c>
      <c r="I29" s="1997" t="s">
        <v>1063</v>
      </c>
    </row>
    <row s="1660" customFormat="1" customHeight="1" ht="18.75">
      <c r="A30" s="1708"/>
      <c r="B30" s="1383"/>
      <c r="C30" s="1754" t="s">
        <v>226</v>
      </c>
      <c r="D30" s="2038" t="s">
        <v>714</v>
      </c>
      <c r="E30" s="2227" t="s">
        <v>1046</v>
      </c>
      <c r="F30" s="2360"/>
      <c r="G30" s="2352" t="s">
        <v>1064</v>
      </c>
      <c r="H30" s="2360" t="s">
        <v>309</v>
      </c>
      <c r="I30" s="1660"/>
      <c r="J30" s="1660"/>
      <c r="K30" s="1649"/>
      <c r="L30" s="1649"/>
    </row>
    <row s="1660" customFormat="1" customHeight="1" ht="18.75">
      <c r="A31" s="1708"/>
      <c r="B31" s="1383"/>
      <c r="C31" s="1754" t="s">
        <v>226</v>
      </c>
      <c r="D31" s="2038" t="s">
        <v>717</v>
      </c>
      <c r="E31" s="2227" t="s">
        <v>1046</v>
      </c>
      <c r="F31" s="2360"/>
      <c r="G31" s="2352" t="s">
        <v>1065</v>
      </c>
      <c r="H31" s="2360" t="s">
        <v>309</v>
      </c>
      <c r="I31" s="1660"/>
      <c r="J31" s="1660"/>
      <c r="K31" s="1649"/>
      <c r="L31" s="1649"/>
    </row>
    <row customHeight="1" ht="15">
      <c r="A32" s="1708" t="s">
        <v>108</v>
      </c>
      <c r="C32" s="76"/>
      <c r="D32" s="89"/>
      <c r="E32" s="182" t="s">
        <v>1041</v>
      </c>
      <c r="F32" s="183"/>
      <c r="G32" s="183"/>
      <c r="H32" s="180"/>
      <c r="I32" s="1999"/>
    </row>
    <row customHeight="1" ht="30">
      <c r="A33" s="1708"/>
      <c r="B33" s="126">
        <v>3</v>
      </c>
      <c r="C33" s="76"/>
      <c r="D33" s="127">
        <v>5</v>
      </c>
      <c r="E33"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285"/>
      <c r="G33" s="2285"/>
      <c r="H33" s="2285"/>
      <c r="I33" s="235"/>
    </row>
    <row customHeight="1" ht="26.25">
      <c r="A34" s="1708"/>
      <c r="C34" s="76"/>
      <c r="D34" s="127" t="s">
        <v>318</v>
      </c>
      <c r="E34"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27"/>
      <c r="G34" s="2227"/>
      <c r="H34" s="2227"/>
      <c r="I34" s="235"/>
    </row>
    <row customHeight="1" ht="14.25">
      <c r="A35" s="1708"/>
      <c r="C35" s="76"/>
      <c r="D35" s="127" t="s">
        <v>1066</v>
      </c>
      <c r="E35" s="185" t="s">
        <v>1047</v>
      </c>
      <c r="F35" s="177"/>
      <c r="G35" s="236" t="s">
        <v>1067</v>
      </c>
      <c r="H35" s="177" t="s">
        <v>309</v>
      </c>
      <c r="I35" s="1997" t="s">
        <v>1068</v>
      </c>
    </row>
    <row s="1660" customFormat="1" customHeight="1" ht="18.75">
      <c r="A36" s="1708"/>
      <c r="B36" s="1383"/>
      <c r="C36" s="1754" t="s">
        <v>226</v>
      </c>
      <c r="D36" s="2038" t="s">
        <v>1069</v>
      </c>
      <c r="E36" s="185" t="s">
        <v>1047</v>
      </c>
      <c r="F36" s="2360"/>
      <c r="G36" s="2352" t="s">
        <v>1070</v>
      </c>
      <c r="H36" s="2360" t="s">
        <v>309</v>
      </c>
      <c r="I36" s="1660"/>
      <c r="J36" s="1660"/>
      <c r="K36" s="1649"/>
      <c r="L36" s="1649"/>
    </row>
    <row customHeight="1" ht="15">
      <c r="A37" s="1708" t="s">
        <v>88</v>
      </c>
      <c r="C37" s="76"/>
      <c r="D37" s="89"/>
      <c r="E37" s="183" t="s">
        <v>1041</v>
      </c>
      <c r="F37" s="179"/>
      <c r="G37" s="179"/>
      <c r="H37" s="180"/>
      <c r="I37" s="1999"/>
    </row>
    <row customHeight="1" ht="24">
      <c r="A38" s="1708"/>
      <c r="C38" s="76"/>
      <c r="D38" s="127" t="s">
        <v>320</v>
      </c>
      <c r="E38"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1071</v>
      </c>
      <c r="E39" s="185" t="s">
        <v>1048</v>
      </c>
      <c r="F39" s="177"/>
      <c r="G39" s="236" t="s">
        <v>1072</v>
      </c>
      <c r="H39" s="177" t="s">
        <v>309</v>
      </c>
      <c r="I39" s="1975" t="s">
        <v>1073</v>
      </c>
    </row>
    <row customHeight="1" ht="15">
      <c r="A40" s="1708" t="s">
        <v>89</v>
      </c>
      <c r="C40" s="76"/>
      <c r="D40" s="89"/>
      <c r="E40" s="183" t="s">
        <v>1041</v>
      </c>
      <c r="F40" s="179"/>
      <c r="G40" s="179"/>
      <c r="H40" s="180"/>
      <c r="I40" s="1975"/>
    </row>
    <row customHeight="1" ht="26.25">
      <c r="A41" s="1708"/>
      <c r="C41" s="76"/>
      <c r="D41" s="127" t="s">
        <v>323</v>
      </c>
      <c r="E41"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27"/>
      <c r="G41" s="2227"/>
      <c r="H41" s="2227"/>
      <c r="I41" s="235"/>
    </row>
    <row customHeight="1" ht="14.25">
      <c r="A42" s="1708"/>
      <c r="C42" s="76"/>
      <c r="D42" s="127" t="s">
        <v>800</v>
      </c>
      <c r="E42" s="185" t="s">
        <v>1049</v>
      </c>
      <c r="F42" s="177"/>
      <c r="G42" s="186" t="s">
        <v>1074</v>
      </c>
      <c r="H42" s="177" t="s">
        <v>309</v>
      </c>
      <c r="I42" s="1997" t="s">
        <v>1075</v>
      </c>
      <c r="L42" s="135" t="s">
        <v>1050</v>
      </c>
    </row>
    <row customHeight="1" ht="15">
      <c r="A43" s="1708" t="s">
        <v>109</v>
      </c>
      <c r="C43" s="76"/>
      <c r="D43" s="89"/>
      <c r="E43" s="183" t="s">
        <v>1041</v>
      </c>
      <c r="F43" s="179"/>
      <c r="G43" s="179"/>
      <c r="H43" s="180"/>
      <c r="I43" s="1999"/>
    </row>
    <row s="1848" customFormat="1" customHeight="1" ht="19.166666666666664">
      <c r="A44" s="1708"/>
      <c r="K44" s="175"/>
      <c r="L44" s="175"/>
    </row>
    <row customHeight="1" ht="24.75">
      <c r="D45" s="1706" t="s">
        <v>722</v>
      </c>
      <c r="E45"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2088"/>
      <c r="G45" s="2088"/>
      <c r="H45" s="2088"/>
      <c r="I45" s="2088"/>
    </row>
  </sheetData>
  <sheetProtection formatColumns="0" formatRows="0" autoFilter="0" sort="0" insertRows="0" insertColumns="1" deleteRows="0" deleteColumns="0"/>
  <mergeCells count="17">
    <mergeCell ref="E45:I45"/>
    <mergeCell ref="E34:H34"/>
    <mergeCell ref="E38:H38"/>
    <mergeCell ref="E41:H41"/>
    <mergeCell ref="I35:I37"/>
    <mergeCell ref="I39:I40"/>
    <mergeCell ref="I42:I43"/>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I36 G39 I42 I26 E29:E31 G35:G36 E39 I29:I31 E35:E36 I39 G23 E26 I10 E23 G29:G31 E10 G8 E2 I2 I4 G4 E4 E6 I6 G6 E8 I8 E42">
      <formula1>900</formula1>
    </dataValidation>
  </dataValidations>
  <hyperlinks>
    <hyperlink ref="H24" r:id="rId2" tooltip="https://portal.eias.ru/Portal/DownloadPage.aspx?type=12&amp;guid=d932e553-a487-401a-90ca-f861b9ff5b50" xr:uid="{46FE92FF-100E-ADCD-7732-2A65979BD7A3}"/>
    <hyperlink ref="H26" r:id="rId3" tooltip="https://portal.eias.ru/Portal/DownloadPage.aspx?type=12&amp;guid=ac96f0aa-97d5-4e88-aa86-65a816b73f38" xr:uid="{42092BAD-E44C-42D1-94D7-1F65FE17673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D1C15-894C-EC65-F33B-B8FBF09752B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309</v>
      </c>
      <c r="M2" s="1900"/>
      <c r="N2" s="322"/>
      <c r="O2" s="1649"/>
      <c r="P2" s="1649"/>
    </row>
    <row s="1660" customFormat="1" customHeight="1" ht="18.75" hidden="1">
      <c r="A3" s="1805"/>
      <c r="B3" s="1805"/>
      <c r="C3" s="361" t="s">
        <v>1076</v>
      </c>
      <c r="D3" s="332"/>
      <c r="E3" s="1026"/>
      <c r="F3" s="1026"/>
      <c r="G3" s="2248"/>
      <c r="H3" s="1517"/>
      <c r="I3" s="646" t="s">
        <v>1077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309</v>
      </c>
      <c r="M5" s="1900"/>
      <c r="N5" s="322"/>
      <c r="O5" s="1649"/>
      <c r="P5" s="1649"/>
    </row>
    <row s="1660" customFormat="1" customHeight="1" ht="18.75" hidden="1">
      <c r="A6" s="1805"/>
      <c r="B6" s="1805"/>
      <c r="C6" s="361" t="s">
        <v>1078</v>
      </c>
      <c r="D6" s="332"/>
      <c r="E6" s="1026"/>
      <c r="F6" s="1026"/>
      <c r="G6" s="2248"/>
      <c r="H6" s="1517"/>
      <c r="I6" s="646" t="s">
        <v>1077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45274.4790625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50/74</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303</v>
      </c>
      <c r="F19" s="2044"/>
      <c r="G19" s="2044"/>
      <c r="H19" s="2044"/>
      <c r="I19" s="2044"/>
      <c r="J19" s="2044"/>
      <c r="K19" s="2044"/>
      <c r="L19" s="2044"/>
      <c r="M19" s="2284" t="s">
        <v>304</v>
      </c>
    </row>
    <row customHeight="1" ht="21">
      <c r="D20" s="368"/>
      <c r="E20" s="2111" t="s">
        <v>86</v>
      </c>
      <c r="F20" s="2055" t="s">
        <v>120</v>
      </c>
      <c r="G20" s="2055" t="s">
        <v>121</v>
      </c>
      <c r="H20" s="2252" t="s">
        <v>1079</v>
      </c>
      <c r="I20" s="2256"/>
      <c r="J20" s="2253"/>
      <c r="K20" s="2055" t="s">
        <v>306</v>
      </c>
      <c r="L20" s="2055" t="s">
        <v>395</v>
      </c>
      <c r="M20" s="2284"/>
    </row>
    <row customHeight="1" ht="21">
      <c r="D21" s="368"/>
      <c r="E21" s="2113"/>
      <c r="F21" s="2056"/>
      <c r="G21" s="2056"/>
      <c r="H21" s="2050" t="s">
        <v>1080</v>
      </c>
      <c r="I21" s="2066"/>
      <c r="J21" s="88" t="s">
        <v>1081</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309</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1076</v>
      </c>
      <c r="D25" s="2288"/>
      <c r="E25" s="2038"/>
      <c r="F25" s="2292"/>
      <c r="G25" s="2248"/>
      <c r="H25" s="1517"/>
      <c r="I25" s="646" t="s">
        <v>1077</v>
      </c>
      <c r="J25" s="567"/>
      <c r="K25" s="1517"/>
      <c r="L25" s="193"/>
      <c r="M25" s="1998"/>
      <c r="N25" s="322"/>
      <c r="O25" s="1649"/>
      <c r="P25" s="1649"/>
    </row>
    <row customHeight="1" ht="0.75" hidden="1">
      <c r="A26" s="1805"/>
      <c r="B26" s="1805"/>
      <c r="C26" s="361" t="s">
        <v>1082</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309</v>
      </c>
      <c r="M27" s="1998"/>
      <c r="N27" s="322"/>
      <c r="O27" s="1649"/>
      <c r="P27" s="1649"/>
    </row>
    <row s="1660" customFormat="1" customHeight="1" ht="18.75" hidden="1">
      <c r="A28" s="1805"/>
      <c r="B28" s="1805"/>
      <c r="C28" s="361" t="s">
        <v>1076</v>
      </c>
      <c r="D28" s="2293"/>
      <c r="E28" s="2294"/>
      <c r="F28" s="2295"/>
      <c r="G28" s="2248"/>
      <c r="H28" s="1517"/>
      <c r="I28" s="646" t="s">
        <v>1077</v>
      </c>
      <c r="J28" s="567"/>
      <c r="K28" s="1517"/>
      <c r="L28" s="193"/>
      <c r="M28" s="1998"/>
      <c r="N28" s="322"/>
      <c r="O28" s="1649"/>
      <c r="P28" s="1649"/>
    </row>
    <row s="1660" customFormat="1" customHeight="1" ht="0.75" hidden="1">
      <c r="A29" s="1805"/>
      <c r="B29" s="1805"/>
      <c r="C29" s="361" t="s">
        <v>1082</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309</v>
      </c>
      <c r="M30" s="1998"/>
      <c r="N30" s="322"/>
      <c r="O30" s="1649"/>
      <c r="P30" s="1649"/>
    </row>
    <row s="1660" customFormat="1" customHeight="1" ht="18.75" hidden="1">
      <c r="A31" s="1805"/>
      <c r="B31" s="1805"/>
      <c r="C31" s="361" t="s">
        <v>1076</v>
      </c>
      <c r="D31" s="2293"/>
      <c r="E31" s="2038"/>
      <c r="F31" s="2202"/>
      <c r="G31" s="2248"/>
      <c r="H31" s="1517"/>
      <c r="I31" s="646" t="s">
        <v>1077</v>
      </c>
      <c r="J31" s="567"/>
      <c r="K31" s="1517"/>
      <c r="L31" s="193"/>
      <c r="M31" s="1998"/>
      <c r="N31" s="322"/>
      <c r="O31" s="1649"/>
      <c r="P31" s="1649"/>
    </row>
    <row s="1660" customFormat="1" customHeight="1" ht="0.75" hidden="1">
      <c r="A32" s="1805"/>
      <c r="B32" s="1805"/>
      <c r="C32" s="361" t="s">
        <v>1082</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309</v>
      </c>
      <c r="M33" s="1998"/>
      <c r="N33" s="322"/>
      <c r="O33" s="1649"/>
      <c r="P33" s="1649"/>
    </row>
    <row s="1660" customFormat="1" customHeight="1" ht="18.75" hidden="1">
      <c r="A34" s="1805"/>
      <c r="B34" s="1805"/>
      <c r="C34" s="361" t="s">
        <v>1076</v>
      </c>
      <c r="D34" s="2293"/>
      <c r="E34" s="2038"/>
      <c r="F34" s="2202"/>
      <c r="G34" s="2248"/>
      <c r="H34" s="1517"/>
      <c r="I34" s="646" t="s">
        <v>1077</v>
      </c>
      <c r="J34" s="567"/>
      <c r="K34" s="1517"/>
      <c r="L34" s="193"/>
      <c r="M34" s="1998"/>
      <c r="N34" s="322"/>
      <c r="O34" s="1649"/>
      <c r="P34" s="1649"/>
    </row>
    <row s="1660" customFormat="1" customHeight="1" ht="0.75" hidden="1">
      <c r="A35" s="1805"/>
      <c r="B35" s="1805"/>
      <c r="C35" s="361" t="s">
        <v>1082</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309</v>
      </c>
      <c r="M36" s="1998"/>
      <c r="N36" s="322"/>
      <c r="O36" s="1649"/>
      <c r="P36" s="1649"/>
    </row>
    <row s="1660" customFormat="1" customHeight="1" ht="18.75" hidden="1">
      <c r="A37" s="1805"/>
      <c r="B37" s="1805"/>
      <c r="C37" s="361" t="s">
        <v>1076</v>
      </c>
      <c r="D37" s="2293"/>
      <c r="E37" s="2038"/>
      <c r="F37" s="2202"/>
      <c r="G37" s="2248"/>
      <c r="H37" s="1517"/>
      <c r="I37" s="646" t="s">
        <v>1077</v>
      </c>
      <c r="J37" s="567"/>
      <c r="K37" s="1517"/>
      <c r="L37" s="193"/>
      <c r="M37" s="1998"/>
      <c r="N37" s="322"/>
      <c r="O37" s="1649"/>
      <c r="P37" s="1649"/>
    </row>
    <row s="1660" customFormat="1" customHeight="1" ht="0.75" hidden="1">
      <c r="A38" s="1805"/>
      <c r="B38" s="1805"/>
      <c r="C38" s="361" t="s">
        <v>1082</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309</v>
      </c>
      <c r="M39" s="1998"/>
      <c r="N39" s="322"/>
      <c r="O39" s="1649"/>
      <c r="P39" s="1649"/>
    </row>
    <row s="1660" customFormat="1" customHeight="1" ht="18.75" hidden="1">
      <c r="A40" s="1805"/>
      <c r="B40" s="1805"/>
      <c r="C40" s="361" t="s">
        <v>1076</v>
      </c>
      <c r="D40" s="2293"/>
      <c r="E40" s="2038"/>
      <c r="F40" s="2202"/>
      <c r="G40" s="2248"/>
      <c r="H40" s="1517"/>
      <c r="I40" s="646" t="s">
        <v>1077</v>
      </c>
      <c r="J40" s="567"/>
      <c r="K40" s="1517"/>
      <c r="L40" s="193"/>
      <c r="M40" s="1998"/>
      <c r="N40" s="322"/>
      <c r="O40" s="1649"/>
      <c r="P40" s="1649"/>
    </row>
    <row s="1660" customFormat="1" customHeight="1" ht="0.75" hidden="1">
      <c r="A41" s="1805"/>
      <c r="B41" s="1805"/>
      <c r="C41" s="361" t="s">
        <v>1082</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309</v>
      </c>
      <c r="M42" s="1998"/>
      <c r="N42" s="322"/>
      <c r="O42" s="1649"/>
      <c r="P42" s="1649"/>
    </row>
    <row s="1660" customFormat="1" customHeight="1" ht="18.75" hidden="1">
      <c r="A43" s="1805"/>
      <c r="B43" s="1805"/>
      <c r="C43" s="361" t="s">
        <v>1076</v>
      </c>
      <c r="D43" s="2293"/>
      <c r="E43" s="2038"/>
      <c r="F43" s="2202"/>
      <c r="G43" s="2248"/>
      <c r="H43" s="1517"/>
      <c r="I43" s="646" t="s">
        <v>1077</v>
      </c>
      <c r="J43" s="567"/>
      <c r="K43" s="1517"/>
      <c r="L43" s="193"/>
      <c r="M43" s="1998"/>
      <c r="N43" s="322"/>
      <c r="O43" s="1649"/>
      <c r="P43" s="1649"/>
    </row>
    <row s="1660" customFormat="1" customHeight="1" ht="0.75" hidden="1">
      <c r="A44" s="1805"/>
      <c r="B44" s="1805"/>
      <c r="C44" s="361" t="s">
        <v>1082</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309</v>
      </c>
      <c r="M45" s="1998"/>
      <c r="N45" s="322"/>
      <c r="O45" s="1649"/>
      <c r="P45" s="1649"/>
    </row>
    <row s="1660" customFormat="1" customHeight="1" ht="18.75" hidden="1">
      <c r="A46" s="1805"/>
      <c r="B46" s="1805"/>
      <c r="C46" s="361" t="s">
        <v>1076</v>
      </c>
      <c r="D46" s="2293"/>
      <c r="E46" s="2038"/>
      <c r="F46" s="2202"/>
      <c r="G46" s="2248"/>
      <c r="H46" s="1517"/>
      <c r="I46" s="646" t="s">
        <v>1077</v>
      </c>
      <c r="J46" s="567"/>
      <c r="K46" s="1517"/>
      <c r="L46" s="193"/>
      <c r="M46" s="1998"/>
      <c r="N46" s="322"/>
      <c r="O46" s="1649"/>
      <c r="P46" s="1649"/>
    </row>
    <row s="1660" customFormat="1" customHeight="1" ht="0.75" hidden="1">
      <c r="A47" s="1805"/>
      <c r="B47" s="1805"/>
      <c r="C47" s="361" t="s">
        <v>1082</v>
      </c>
      <c r="D47" s="2293"/>
      <c r="E47" s="2038"/>
      <c r="F47" s="2202"/>
      <c r="G47" s="397"/>
      <c r="H47" s="1517"/>
      <c r="I47" s="646"/>
      <c r="J47" s="567"/>
      <c r="K47" s="1517"/>
      <c r="L47" s="193"/>
      <c r="M47" s="1998"/>
      <c r="N47" s="322"/>
      <c r="O47" s="1649"/>
      <c r="P47" s="1649"/>
    </row>
    <row s="1660" customFormat="1" customHeight="1" ht="18.75" hidden="1">
      <c r="A48" s="1805" t="s">
        <v>211</v>
      </c>
      <c r="B48" s="1805" t="s">
        <v>212</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тариф на питьевую воду</v>
      </c>
      <c r="H48" s="1887"/>
      <c r="I48" s="1763"/>
      <c r="J48" s="1798"/>
      <c r="K48" s="1890"/>
      <c r="L48" s="1887" t="s">
        <v>309</v>
      </c>
      <c r="M48" s="1998"/>
      <c r="N48" s="322"/>
      <c r="O48" s="1649"/>
      <c r="P48" s="1649"/>
    </row>
    <row s="1660" customFormat="1" customHeight="1" ht="18.75" hidden="1">
      <c r="A49" s="1805"/>
      <c r="B49" s="1805"/>
      <c r="C49" s="361" t="s">
        <v>1076</v>
      </c>
      <c r="D49" s="2293"/>
      <c r="E49" s="2038"/>
      <c r="F49" s="2202"/>
      <c r="G49" s="2248"/>
      <c r="H49" s="1517"/>
      <c r="I49" s="646" t="s">
        <v>1077</v>
      </c>
      <c r="J49" s="567"/>
      <c r="K49" s="1517"/>
      <c r="L49" s="193"/>
      <c r="M49" s="1998"/>
      <c r="N49" s="322"/>
      <c r="O49" s="1649"/>
      <c r="P49" s="1649"/>
    </row>
    <row s="1660" customFormat="1" customHeight="1" ht="0.75" hidden="1">
      <c r="A50" s="1805"/>
      <c r="B50" s="1805"/>
      <c r="C50" s="361" t="s">
        <v>1082</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тариф на техническую воду</v>
      </c>
      <c r="H51" s="1887"/>
      <c r="I51" s="1763"/>
      <c r="J51" s="1798"/>
      <c r="K51" s="1890"/>
      <c r="L51" s="1887" t="s">
        <v>309</v>
      </c>
      <c r="M51" s="1998"/>
      <c r="N51" s="322"/>
      <c r="O51" s="1649"/>
      <c r="P51" s="1649"/>
    </row>
    <row s="1660" customFormat="1" customHeight="1" ht="18.75" hidden="1">
      <c r="A52" s="1805"/>
      <c r="B52" s="1805"/>
      <c r="C52" s="361" t="s">
        <v>1076</v>
      </c>
      <c r="D52" s="2293"/>
      <c r="E52" s="2038"/>
      <c r="F52" s="2202"/>
      <c r="G52" s="2248"/>
      <c r="H52" s="1517"/>
      <c r="I52" s="646" t="s">
        <v>1077</v>
      </c>
      <c r="J52" s="567"/>
      <c r="K52" s="1517"/>
      <c r="L52" s="193"/>
      <c r="M52" s="1998"/>
      <c r="N52" s="322"/>
      <c r="O52" s="1649"/>
      <c r="P52" s="1649"/>
    </row>
    <row s="1660" customFormat="1" customHeight="1" ht="0.75" hidden="1">
      <c r="A53" s="1805"/>
      <c r="B53" s="1805"/>
      <c r="C53" s="361" t="s">
        <v>1082</v>
      </c>
      <c r="D53" s="2293"/>
      <c r="E53" s="2038"/>
      <c r="F53" s="2202"/>
      <c r="G53" s="397"/>
      <c r="H53" s="1517"/>
      <c r="I53" s="646"/>
      <c r="J53" s="567"/>
      <c r="K53" s="1517"/>
      <c r="L53" s="193"/>
      <c r="M53" s="1998"/>
      <c r="N53" s="322"/>
      <c r="O53" s="1649"/>
      <c r="P53" s="1649"/>
    </row>
    <row s="1660" customFormat="1" customHeight="1" ht="18.75" hidden="1">
      <c r="A54" s="1805" t="s">
        <v>231</v>
      </c>
      <c r="B54" s="1805" t="s">
        <v>232</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309</v>
      </c>
      <c r="M54" s="1998"/>
      <c r="N54" s="322"/>
      <c r="O54" s="1649"/>
      <c r="P54" s="1649"/>
    </row>
    <row s="1660" customFormat="1" customHeight="1" ht="18.75" hidden="1">
      <c r="A55" s="1805"/>
      <c r="B55" s="1805"/>
      <c r="C55" s="361" t="s">
        <v>1076</v>
      </c>
      <c r="D55" s="2293"/>
      <c r="E55" s="2038"/>
      <c r="F55" s="2202"/>
      <c r="G55" s="2248"/>
      <c r="H55" s="1517"/>
      <c r="I55" s="646" t="s">
        <v>1077</v>
      </c>
      <c r="J55" s="567"/>
      <c r="K55" s="1517"/>
      <c r="L55" s="193"/>
      <c r="M55" s="1998"/>
      <c r="N55" s="322"/>
      <c r="O55" s="1649"/>
      <c r="P55" s="1649"/>
    </row>
    <row s="1660" customFormat="1" customHeight="1" ht="0.75" hidden="1">
      <c r="A56" s="1805"/>
      <c r="B56" s="1805"/>
      <c r="C56" s="361" t="s">
        <v>1082</v>
      </c>
      <c r="D56" s="2293"/>
      <c r="E56" s="2038"/>
      <c r="F56" s="2202"/>
      <c r="G56" s="397"/>
      <c r="H56" s="1517"/>
      <c r="I56" s="646"/>
      <c r="J56" s="567"/>
      <c r="K56" s="1517"/>
      <c r="L56" s="193"/>
      <c r="M56" s="1998"/>
      <c r="N56" s="322"/>
      <c r="O56" s="1649"/>
      <c r="P56" s="1649"/>
    </row>
    <row s="1660" customFormat="1" customHeight="1" ht="18.75" hidden="1">
      <c r="A57" s="1805" t="s">
        <v>236</v>
      </c>
      <c r="B57" s="1805" t="s">
        <v>237</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309</v>
      </c>
      <c r="M57" s="1998"/>
      <c r="N57" s="322"/>
      <c r="O57" s="1649"/>
      <c r="P57" s="1649"/>
    </row>
    <row s="1660" customFormat="1" customHeight="1" ht="18.75" hidden="1">
      <c r="A58" s="1805"/>
      <c r="B58" s="1805"/>
      <c r="C58" s="361" t="s">
        <v>1076</v>
      </c>
      <c r="D58" s="2293"/>
      <c r="E58" s="2038"/>
      <c r="F58" s="2202"/>
      <c r="G58" s="2248"/>
      <c r="H58" s="1517"/>
      <c r="I58" s="646" t="s">
        <v>1077</v>
      </c>
      <c r="J58" s="567"/>
      <c r="K58" s="1517"/>
      <c r="L58" s="193"/>
      <c r="M58" s="1998"/>
      <c r="N58" s="322"/>
      <c r="O58" s="1649"/>
      <c r="P58" s="1649"/>
    </row>
    <row s="1660" customFormat="1" customHeight="1" ht="0.75" hidden="1">
      <c r="A59" s="1805"/>
      <c r="B59" s="1805"/>
      <c r="C59" s="361" t="s">
        <v>1082</v>
      </c>
      <c r="D59" s="2293"/>
      <c r="E59" s="2038"/>
      <c r="F59" s="2202"/>
      <c r="G59" s="397"/>
      <c r="H59" s="1517"/>
      <c r="I59" s="646"/>
      <c r="J59" s="567"/>
      <c r="K59" s="1517"/>
      <c r="L59" s="193"/>
      <c r="M59" s="1998"/>
      <c r="N59" s="322"/>
      <c r="O59" s="1649"/>
      <c r="P59" s="1649"/>
    </row>
    <row s="1660" customFormat="1" customHeight="1" ht="18.75" hidden="1">
      <c r="A60" s="1805" t="s">
        <v>245</v>
      </c>
      <c r="B60" s="1805" t="s">
        <v>246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тариф на подключение</v>
      </c>
      <c r="H60" s="1887"/>
      <c r="I60" s="1763"/>
      <c r="J60" s="1798"/>
      <c r="K60" s="1890"/>
      <c r="L60" s="1887" t="s">
        <v>309</v>
      </c>
      <c r="M60" s="1998"/>
      <c r="N60" s="322"/>
      <c r="O60" s="1649"/>
      <c r="P60" s="1649"/>
    </row>
    <row s="1660" customFormat="1" customHeight="1" ht="18.75" hidden="1">
      <c r="A61" s="1805"/>
      <c r="B61" s="1805"/>
      <c r="C61" s="361" t="s">
        <v>1076</v>
      </c>
      <c r="D61" s="2293"/>
      <c r="E61" s="2038"/>
      <c r="F61" s="2202"/>
      <c r="G61" s="2248"/>
      <c r="H61" s="1517"/>
      <c r="I61" s="646" t="s">
        <v>1077</v>
      </c>
      <c r="J61" s="567"/>
      <c r="K61" s="1517"/>
      <c r="L61" s="193"/>
      <c r="M61" s="1998"/>
      <c r="N61" s="322"/>
      <c r="O61" s="1649"/>
      <c r="P61" s="1649"/>
    </row>
    <row s="1660" customFormat="1" customHeight="1" ht="0.75" hidden="1">
      <c r="A62" s="1805"/>
      <c r="B62" s="1805"/>
      <c r="C62" s="361" t="s">
        <v>1082</v>
      </c>
      <c r="D62" s="2293"/>
      <c r="E62" s="2038"/>
      <c r="F62" s="2202"/>
      <c r="G62" s="397"/>
      <c r="H62" s="1517"/>
      <c r="I62" s="646"/>
      <c r="J62" s="567"/>
      <c r="K62" s="1517"/>
      <c r="L62" s="193"/>
      <c r="M62" s="1998"/>
      <c r="N62" s="322"/>
      <c r="O62" s="1649"/>
      <c r="P62" s="1649"/>
    </row>
    <row s="1660" customFormat="1" customHeight="1" ht="18.75" hidden="1">
      <c r="A63" s="1805" t="s">
        <v>253</v>
      </c>
      <c r="B63" s="1805" t="s">
        <v>254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309</v>
      </c>
      <c r="M63" s="1998"/>
      <c r="N63" s="322"/>
      <c r="O63" s="1649"/>
      <c r="P63" s="1649"/>
    </row>
    <row s="1660" customFormat="1" customHeight="1" ht="18.75" hidden="1">
      <c r="A64" s="1805"/>
      <c r="B64" s="1805"/>
      <c r="C64" s="361" t="s">
        <v>1076</v>
      </c>
      <c r="D64" s="2293"/>
      <c r="E64" s="2038"/>
      <c r="F64" s="2202"/>
      <c r="G64" s="2248"/>
      <c r="H64" s="1517"/>
      <c r="I64" s="646" t="s">
        <v>1077</v>
      </c>
      <c r="J64" s="567"/>
      <c r="K64" s="1517"/>
      <c r="L64" s="193"/>
      <c r="M64" s="1998"/>
      <c r="N64" s="322"/>
      <c r="O64" s="1649"/>
      <c r="P64" s="1649"/>
    </row>
    <row s="1660" customFormat="1" customHeight="1" ht="0.75" hidden="1">
      <c r="A65" s="1805"/>
      <c r="B65" s="1805"/>
      <c r="C65" s="361" t="s">
        <v>1082</v>
      </c>
      <c r="D65" s="2293"/>
      <c r="E65" s="2038"/>
      <c r="F65" s="2202"/>
      <c r="G65" s="397"/>
      <c r="H65" s="1517"/>
      <c r="I65" s="646"/>
      <c r="J65" s="567"/>
      <c r="K65" s="1517"/>
      <c r="L65" s="193"/>
      <c r="M65" s="1998"/>
      <c r="N65" s="322"/>
      <c r="O65" s="1649"/>
      <c r="P65" s="1649"/>
    </row>
    <row s="1660" customFormat="1" customHeight="1" ht="18.75" hidden="1">
      <c r="A66" s="1805" t="s">
        <v>258</v>
      </c>
      <c r="B66" s="1805" t="s">
        <v>259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309</v>
      </c>
      <c r="M66" s="1998"/>
      <c r="N66" s="322"/>
      <c r="O66" s="1649"/>
      <c r="P66" s="1649"/>
    </row>
    <row s="1660" customFormat="1" customHeight="1" ht="18.75" hidden="1">
      <c r="A67" s="1805"/>
      <c r="B67" s="1805"/>
      <c r="C67" s="361" t="s">
        <v>1076</v>
      </c>
      <c r="D67" s="2293"/>
      <c r="E67" s="2038"/>
      <c r="F67" s="2202"/>
      <c r="G67" s="2248"/>
      <c r="H67" s="1517"/>
      <c r="I67" s="646" t="s">
        <v>1077</v>
      </c>
      <c r="J67" s="567"/>
      <c r="K67" s="1517"/>
      <c r="L67" s="193"/>
      <c r="M67" s="1998"/>
      <c r="N67" s="322"/>
      <c r="O67" s="1649"/>
      <c r="P67" s="1649"/>
    </row>
    <row s="1660" customFormat="1" customHeight="1" ht="0.75" hidden="1">
      <c r="A68" s="1805"/>
      <c r="B68" s="1805"/>
      <c r="C68" s="361" t="s">
        <v>1082</v>
      </c>
      <c r="D68" s="2293"/>
      <c r="E68" s="2038"/>
      <c r="F68" s="2202"/>
      <c r="G68" s="397"/>
      <c r="H68" s="1517"/>
      <c r="I68" s="646"/>
      <c r="J68" s="567"/>
      <c r="K68" s="1517"/>
      <c r="L68" s="193"/>
      <c r="M68" s="1998"/>
      <c r="N68" s="322"/>
      <c r="O68" s="1649"/>
      <c r="P68" s="1649"/>
    </row>
    <row s="1660" customFormat="1" customHeight="1" ht="18.75" hidden="1">
      <c r="A69" s="1805" t="s">
        <v>263</v>
      </c>
      <c r="B69" s="1805" t="s">
        <v>264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309</v>
      </c>
      <c r="M69" s="1998"/>
      <c r="N69" s="322"/>
      <c r="O69" s="1649"/>
      <c r="P69" s="1649"/>
    </row>
    <row s="1660" customFormat="1" customHeight="1" ht="18.75" hidden="1">
      <c r="A70" s="1805"/>
      <c r="B70" s="1805"/>
      <c r="C70" s="361" t="s">
        <v>1076</v>
      </c>
      <c r="D70" s="2293"/>
      <c r="E70" s="2038"/>
      <c r="F70" s="2202"/>
      <c r="G70" s="2248"/>
      <c r="H70" s="1517"/>
      <c r="I70" s="646" t="s">
        <v>1077</v>
      </c>
      <c r="J70" s="567"/>
      <c r="K70" s="1517"/>
      <c r="L70" s="193"/>
      <c r="M70" s="1998"/>
      <c r="N70" s="322"/>
      <c r="O70" s="1649"/>
      <c r="P70" s="1649"/>
    </row>
    <row s="1660" customFormat="1" customHeight="1" ht="0.75" hidden="1">
      <c r="A71" s="1805"/>
      <c r="B71" s="1805"/>
      <c r="C71" s="361" t="s">
        <v>1082</v>
      </c>
      <c r="D71" s="2293"/>
      <c r="E71" s="2038"/>
      <c r="F71" s="2202"/>
      <c r="G71" s="397"/>
      <c r="H71" s="1517"/>
      <c r="I71" s="646"/>
      <c r="J71" s="567"/>
      <c r="K71" s="1517"/>
      <c r="L71" s="193"/>
      <c r="M71" s="1998"/>
      <c r="N71" s="322"/>
      <c r="O71" s="1649"/>
      <c r="P71" s="1649"/>
    </row>
    <row s="1660" customFormat="1" customHeight="1" ht="18.75" hidden="1">
      <c r="A72" s="1805" t="s">
        <v>268</v>
      </c>
      <c r="B72" s="1805" t="s">
        <v>269</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309</v>
      </c>
      <c r="M72" s="1998"/>
      <c r="N72" s="322"/>
      <c r="O72" s="1649"/>
      <c r="P72" s="1649"/>
    </row>
    <row s="1660" customFormat="1" customHeight="1" ht="18.75" hidden="1">
      <c r="A73" s="1805"/>
      <c r="B73" s="1805"/>
      <c r="C73" s="361" t="s">
        <v>1076</v>
      </c>
      <c r="D73" s="2293"/>
      <c r="E73" s="2038"/>
      <c r="F73" s="2202"/>
      <c r="G73" s="2248"/>
      <c r="H73" s="1517"/>
      <c r="I73" s="646" t="s">
        <v>1077</v>
      </c>
      <c r="J73" s="567"/>
      <c r="K73" s="1517"/>
      <c r="L73" s="193"/>
      <c r="M73" s="1998"/>
      <c r="N73" s="322"/>
      <c r="O73" s="1649"/>
      <c r="P73" s="1649"/>
    </row>
    <row s="1660" customFormat="1" customHeight="1" ht="0.75" hidden="1">
      <c r="A74" s="1805"/>
      <c r="B74" s="1805"/>
      <c r="C74" s="361" t="s">
        <v>1082</v>
      </c>
      <c r="D74" s="2293"/>
      <c r="E74" s="2038"/>
      <c r="F74" s="2202"/>
      <c r="G74" s="397"/>
      <c r="H74" s="1517"/>
      <c r="I74" s="646"/>
      <c r="J74" s="567"/>
      <c r="K74" s="1517"/>
      <c r="L74" s="193"/>
      <c r="M74" s="1998"/>
      <c r="N74" s="322"/>
      <c r="O74" s="1649"/>
      <c r="P74" s="1649"/>
    </row>
    <row s="1660" customFormat="1" customHeight="1" ht="18.75" hidden="1">
      <c r="A75" s="1805" t="s">
        <v>273</v>
      </c>
      <c r="B75" s="1805" t="s">
        <v>274</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309</v>
      </c>
      <c r="M75" s="1998"/>
      <c r="N75" s="322"/>
      <c r="O75" s="1649"/>
      <c r="P75" s="1649"/>
    </row>
    <row s="1660" customFormat="1" customHeight="1" ht="18.75" hidden="1">
      <c r="A76" s="1805"/>
      <c r="B76" s="1805"/>
      <c r="C76" s="361" t="s">
        <v>1076</v>
      </c>
      <c r="D76" s="2293"/>
      <c r="E76" s="2038"/>
      <c r="F76" s="2202"/>
      <c r="G76" s="2248"/>
      <c r="H76" s="1517"/>
      <c r="I76" s="646" t="s">
        <v>1077</v>
      </c>
      <c r="J76" s="567"/>
      <c r="K76" s="1517"/>
      <c r="L76" s="193"/>
      <c r="M76" s="1998"/>
      <c r="N76" s="322"/>
      <c r="O76" s="1649"/>
      <c r="P76" s="1649"/>
    </row>
    <row s="1660" customFormat="1" customHeight="1" ht="0.75" hidden="1">
      <c r="A77" s="1805"/>
      <c r="B77" s="1805"/>
      <c r="C77" s="361" t="s">
        <v>1082</v>
      </c>
      <c r="D77" s="2293"/>
      <c r="E77" s="2038"/>
      <c r="F77" s="2202"/>
      <c r="G77" s="397"/>
      <c r="H77" s="1517"/>
      <c r="I77" s="646"/>
      <c r="J77" s="567"/>
      <c r="K77" s="1517"/>
      <c r="L77" s="193"/>
      <c r="M77" s="1998"/>
      <c r="N77" s="322"/>
      <c r="O77" s="1649"/>
      <c r="P77" s="1649"/>
    </row>
    <row s="1660" customFormat="1" customHeight="1" ht="18.75" hidden="1">
      <c r="A78" s="1805" t="s">
        <v>278</v>
      </c>
      <c r="B78" s="1805" t="s">
        <v>279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309</v>
      </c>
      <c r="M78" s="1998"/>
      <c r="N78" s="322"/>
      <c r="O78" s="1649"/>
      <c r="P78" s="1649"/>
    </row>
    <row s="1660" customFormat="1" customHeight="1" ht="18.75" hidden="1">
      <c r="A79" s="1805"/>
      <c r="B79" s="1805"/>
      <c r="C79" s="361" t="s">
        <v>1076</v>
      </c>
      <c r="D79" s="2293"/>
      <c r="E79" s="2038"/>
      <c r="F79" s="2202"/>
      <c r="G79" s="2248"/>
      <c r="H79" s="1517"/>
      <c r="I79" s="646" t="s">
        <v>1077</v>
      </c>
      <c r="J79" s="567"/>
      <c r="K79" s="1517"/>
      <c r="L79" s="193"/>
      <c r="M79" s="1998"/>
      <c r="N79" s="322"/>
      <c r="O79" s="1649"/>
      <c r="P79" s="1649"/>
    </row>
    <row s="1660" customFormat="1" customHeight="1" ht="0.75">
      <c r="A80" s="1805"/>
      <c r="B80" s="1805"/>
      <c r="C80" s="361" t="s">
        <v>1082</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309</v>
      </c>
      <c r="G82" s="177" t="s">
        <v>309</v>
      </c>
      <c r="H82" s="2050" t="s">
        <v>309</v>
      </c>
      <c r="I82" s="2066"/>
      <c r="J82" s="177" t="s">
        <v>309</v>
      </c>
      <c r="K82" s="177" t="s">
        <v>309</v>
      </c>
      <c r="L82" s="398"/>
      <c r="M82" s="333" t="s">
        <v>1083</v>
      </c>
      <c r="N82" s="322"/>
    </row>
    <row customHeight="1" ht="18.75">
      <c r="A83" s="1805"/>
      <c r="B83" s="1805"/>
      <c r="D83" s="368"/>
      <c r="E83" s="127" t="s">
        <v>88</v>
      </c>
      <c r="F83" s="2285" t="s">
        <v>1084</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309</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1078</v>
      </c>
      <c r="D85" s="2293"/>
      <c r="E85" s="2038"/>
      <c r="F85" s="2202"/>
      <c r="G85" s="2248"/>
      <c r="H85" s="1517"/>
      <c r="I85" s="646" t="s">
        <v>1077</v>
      </c>
      <c r="J85" s="567"/>
      <c r="K85" s="1517"/>
      <c r="L85" s="193"/>
      <c r="M85" s="1998"/>
      <c r="N85" s="322"/>
      <c r="O85" s="1649"/>
      <c r="P85" s="1649"/>
    </row>
    <row s="1660" customFormat="1" customHeight="1" ht="0.75" hidden="1">
      <c r="A86" s="1805"/>
      <c r="B86" s="1805"/>
      <c r="C86" s="361" t="s">
        <v>1085</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309</v>
      </c>
      <c r="M87" s="1999"/>
      <c r="N87" s="322"/>
      <c r="O87" s="1649"/>
      <c r="P87" s="1649"/>
    </row>
    <row s="1660" customFormat="1" customHeight="1" ht="18.75" hidden="1">
      <c r="A88" s="1805"/>
      <c r="B88" s="1805"/>
      <c r="C88" s="361" t="s">
        <v>1078</v>
      </c>
      <c r="D88" s="2293"/>
      <c r="E88" s="2038"/>
      <c r="F88" s="2202"/>
      <c r="G88" s="2248"/>
      <c r="H88" s="1517"/>
      <c r="I88" s="646" t="s">
        <v>1077</v>
      </c>
      <c r="J88" s="567"/>
      <c r="K88" s="1517"/>
      <c r="L88" s="193"/>
      <c r="M88" s="1886"/>
      <c r="N88" s="322"/>
      <c r="O88" s="1649"/>
      <c r="P88" s="1649"/>
    </row>
    <row s="1660" customFormat="1" customHeight="1" ht="0.75" hidden="1">
      <c r="A89" s="1805"/>
      <c r="B89" s="1805"/>
      <c r="C89" s="361" t="s">
        <v>1085</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309</v>
      </c>
      <c r="M90" s="329"/>
      <c r="N90" s="322"/>
      <c r="O90" s="1649"/>
      <c r="P90" s="1649"/>
    </row>
    <row s="1660" customFormat="1" customHeight="1" ht="18.75" hidden="1">
      <c r="A91" s="1805"/>
      <c r="B91" s="1805"/>
      <c r="C91" s="361" t="s">
        <v>1078</v>
      </c>
      <c r="D91" s="2293"/>
      <c r="E91" s="2038"/>
      <c r="F91" s="2202"/>
      <c r="G91" s="2248"/>
      <c r="H91" s="1517"/>
      <c r="I91" s="646" t="s">
        <v>1077</v>
      </c>
      <c r="J91" s="567"/>
      <c r="K91" s="1517"/>
      <c r="L91" s="193"/>
      <c r="M91" s="329"/>
      <c r="N91" s="322"/>
      <c r="O91" s="1649"/>
      <c r="P91" s="1649"/>
    </row>
    <row s="1660" customFormat="1" customHeight="1" ht="0.75" hidden="1">
      <c r="A92" s="1805"/>
      <c r="B92" s="1805"/>
      <c r="C92" s="361" t="s">
        <v>1085</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309</v>
      </c>
      <c r="M93" s="329"/>
      <c r="N93" s="322"/>
      <c r="O93" s="1649"/>
      <c r="P93" s="1649"/>
    </row>
    <row s="1660" customFormat="1" customHeight="1" ht="18.75" hidden="1">
      <c r="A94" s="1805"/>
      <c r="B94" s="1805"/>
      <c r="C94" s="361" t="s">
        <v>1078</v>
      </c>
      <c r="D94" s="2293"/>
      <c r="E94" s="2038"/>
      <c r="F94" s="2202"/>
      <c r="G94" s="2248"/>
      <c r="H94" s="1517"/>
      <c r="I94" s="646" t="s">
        <v>1077</v>
      </c>
      <c r="J94" s="567"/>
      <c r="K94" s="1517"/>
      <c r="L94" s="193"/>
      <c r="M94" s="329"/>
      <c r="N94" s="322"/>
      <c r="O94" s="1649"/>
      <c r="P94" s="1649"/>
    </row>
    <row s="1660" customFormat="1" customHeight="1" ht="0.75" hidden="1">
      <c r="A95" s="1805"/>
      <c r="B95" s="1805"/>
      <c r="C95" s="361" t="s">
        <v>1085</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309</v>
      </c>
      <c r="M96" s="329"/>
      <c r="N96" s="322"/>
      <c r="O96" s="1649"/>
      <c r="P96" s="1649"/>
    </row>
    <row s="1660" customFormat="1" customHeight="1" ht="18.75" hidden="1">
      <c r="A97" s="1805"/>
      <c r="B97" s="1805"/>
      <c r="C97" s="361" t="s">
        <v>1078</v>
      </c>
      <c r="D97" s="2293"/>
      <c r="E97" s="2038"/>
      <c r="F97" s="2202"/>
      <c r="G97" s="2248"/>
      <c r="H97" s="1517"/>
      <c r="I97" s="646" t="s">
        <v>1077</v>
      </c>
      <c r="J97" s="567"/>
      <c r="K97" s="1517"/>
      <c r="L97" s="193"/>
      <c r="M97" s="329"/>
      <c r="N97" s="322"/>
      <c r="O97" s="1649"/>
      <c r="P97" s="1649"/>
    </row>
    <row s="1660" customFormat="1" customHeight="1" ht="0.75" hidden="1">
      <c r="A98" s="1805"/>
      <c r="B98" s="1805"/>
      <c r="C98" s="361" t="s">
        <v>1085</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309</v>
      </c>
      <c r="M99" s="329"/>
      <c r="N99" s="322"/>
      <c r="O99" s="1649"/>
      <c r="P99" s="1649"/>
    </row>
    <row s="1660" customFormat="1" customHeight="1" ht="18.75" hidden="1">
      <c r="A100" s="1805"/>
      <c r="B100" s="1805"/>
      <c r="C100" s="361" t="s">
        <v>1078</v>
      </c>
      <c r="D100" s="2293"/>
      <c r="E100" s="2038"/>
      <c r="F100" s="2202"/>
      <c r="G100" s="2248"/>
      <c r="H100" s="1517"/>
      <c r="I100" s="646" t="s">
        <v>1077</v>
      </c>
      <c r="J100" s="567"/>
      <c r="K100" s="1517"/>
      <c r="L100" s="193"/>
      <c r="M100" s="329"/>
      <c r="N100" s="322"/>
      <c r="O100" s="1649"/>
      <c r="P100" s="1649"/>
    </row>
    <row s="1660" customFormat="1" customHeight="1" ht="0.75" hidden="1">
      <c r="A101" s="1805"/>
      <c r="B101" s="1805"/>
      <c r="C101" s="361" t="s">
        <v>1085</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309</v>
      </c>
      <c r="M102" s="329"/>
      <c r="N102" s="322"/>
      <c r="O102" s="1649"/>
      <c r="P102" s="1649"/>
    </row>
    <row s="1660" customFormat="1" customHeight="1" ht="18.75" hidden="1">
      <c r="A103" s="1805"/>
      <c r="B103" s="1805"/>
      <c r="C103" s="361" t="s">
        <v>1078</v>
      </c>
      <c r="D103" s="2293"/>
      <c r="E103" s="2038"/>
      <c r="F103" s="2202"/>
      <c r="G103" s="2248"/>
      <c r="H103" s="1517"/>
      <c r="I103" s="646" t="s">
        <v>1077</v>
      </c>
      <c r="J103" s="567"/>
      <c r="K103" s="1517"/>
      <c r="L103" s="193"/>
      <c r="M103" s="329"/>
      <c r="N103" s="322"/>
      <c r="O103" s="1649"/>
      <c r="P103" s="1649"/>
    </row>
    <row s="1660" customFormat="1" customHeight="1" ht="0.75" hidden="1">
      <c r="A104" s="1805"/>
      <c r="B104" s="1805"/>
      <c r="C104" s="361" t="s">
        <v>1085</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309</v>
      </c>
      <c r="M105" s="329"/>
      <c r="N105" s="322"/>
      <c r="O105" s="1649"/>
      <c r="P105" s="1649"/>
    </row>
    <row s="1660" customFormat="1" customHeight="1" ht="18.75" hidden="1">
      <c r="A106" s="1805"/>
      <c r="B106" s="1805"/>
      <c r="C106" s="361" t="s">
        <v>1078</v>
      </c>
      <c r="D106" s="2293"/>
      <c r="E106" s="2038"/>
      <c r="F106" s="2202"/>
      <c r="G106" s="2248"/>
      <c r="H106" s="1517"/>
      <c r="I106" s="646" t="s">
        <v>1077</v>
      </c>
      <c r="J106" s="567"/>
      <c r="K106" s="1517"/>
      <c r="L106" s="193"/>
      <c r="M106" s="329"/>
      <c r="N106" s="322"/>
      <c r="O106" s="1649"/>
      <c r="P106" s="1649"/>
    </row>
    <row s="1660" customFormat="1" customHeight="1" ht="0.75" hidden="1">
      <c r="A107" s="1805"/>
      <c r="B107" s="1805"/>
      <c r="C107" s="361" t="s">
        <v>1085</v>
      </c>
      <c r="D107" s="2293"/>
      <c r="E107" s="2038"/>
      <c r="F107" s="2202"/>
      <c r="G107" s="397"/>
      <c r="H107" s="1517"/>
      <c r="I107" s="646"/>
      <c r="J107" s="567"/>
      <c r="K107" s="1517"/>
      <c r="L107" s="193"/>
      <c r="M107" s="329"/>
      <c r="N107" s="322"/>
      <c r="O107" s="1649"/>
      <c r="P107" s="1649"/>
    </row>
    <row s="1660" customFormat="1" customHeight="1" ht="18.75" hidden="1">
      <c r="A108" s="1805" t="s">
        <v>211</v>
      </c>
      <c r="B108" s="1805" t="s">
        <v>212</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тариф на питьевую воду</v>
      </c>
      <c r="H108" s="1887"/>
      <c r="I108" s="1763"/>
      <c r="J108" s="1798"/>
      <c r="K108" s="1803"/>
      <c r="L108" s="1887" t="s">
        <v>309</v>
      </c>
      <c r="M108" s="329"/>
      <c r="N108" s="322"/>
      <c r="O108" s="1649"/>
      <c r="P108" s="1649"/>
    </row>
    <row s="1660" customFormat="1" customHeight="1" ht="18.75" hidden="1">
      <c r="A109" s="1805"/>
      <c r="B109" s="1805"/>
      <c r="C109" s="361" t="s">
        <v>1078</v>
      </c>
      <c r="D109" s="2293"/>
      <c r="E109" s="2038"/>
      <c r="F109" s="2202"/>
      <c r="G109" s="2248"/>
      <c r="H109" s="1517"/>
      <c r="I109" s="646" t="s">
        <v>1077</v>
      </c>
      <c r="J109" s="567"/>
      <c r="K109" s="1517"/>
      <c r="L109" s="193"/>
      <c r="M109" s="329"/>
      <c r="N109" s="322"/>
      <c r="O109" s="1649"/>
      <c r="P109" s="1649"/>
    </row>
    <row s="1660" customFormat="1" customHeight="1" ht="0.75" hidden="1">
      <c r="A110" s="1805"/>
      <c r="B110" s="1805"/>
      <c r="C110" s="361" t="s">
        <v>1085</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тариф на техническую воду</v>
      </c>
      <c r="H111" s="1887"/>
      <c r="I111" s="1763"/>
      <c r="J111" s="1798"/>
      <c r="K111" s="1803"/>
      <c r="L111" s="1887" t="s">
        <v>309</v>
      </c>
      <c r="M111" s="329"/>
      <c r="N111" s="322"/>
      <c r="O111" s="1649"/>
      <c r="P111" s="1649"/>
    </row>
    <row s="1660" customFormat="1" customHeight="1" ht="18.75" hidden="1">
      <c r="A112" s="1805"/>
      <c r="B112" s="1805"/>
      <c r="C112" s="361" t="s">
        <v>1078</v>
      </c>
      <c r="D112" s="2293"/>
      <c r="E112" s="2038"/>
      <c r="F112" s="2202"/>
      <c r="G112" s="2248"/>
      <c r="H112" s="1517"/>
      <c r="I112" s="646" t="s">
        <v>1077</v>
      </c>
      <c r="J112" s="567"/>
      <c r="K112" s="1517"/>
      <c r="L112" s="193"/>
      <c r="M112" s="329"/>
      <c r="N112" s="322"/>
      <c r="O112" s="1649"/>
      <c r="P112" s="1649"/>
    </row>
    <row s="1660" customFormat="1" customHeight="1" ht="0.75" hidden="1">
      <c r="A113" s="1805"/>
      <c r="B113" s="1805"/>
      <c r="C113" s="361" t="s">
        <v>1085</v>
      </c>
      <c r="D113" s="2293"/>
      <c r="E113" s="2038"/>
      <c r="F113" s="2202"/>
      <c r="G113" s="397"/>
      <c r="H113" s="1517"/>
      <c r="I113" s="646"/>
      <c r="J113" s="567"/>
      <c r="K113" s="1517"/>
      <c r="L113" s="193"/>
      <c r="M113" s="329"/>
      <c r="N113" s="322"/>
      <c r="O113" s="1649"/>
      <c r="P113" s="1649"/>
    </row>
    <row s="1660" customFormat="1" customHeight="1" ht="18.75" hidden="1">
      <c r="A114" s="1805" t="s">
        <v>231</v>
      </c>
      <c r="B114" s="1805" t="s">
        <v>232</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309</v>
      </c>
      <c r="M114" s="329"/>
      <c r="N114" s="322"/>
      <c r="O114" s="1649"/>
      <c r="P114" s="1649"/>
    </row>
    <row s="1660" customFormat="1" customHeight="1" ht="18.75" hidden="1">
      <c r="A115" s="1805"/>
      <c r="B115" s="1805"/>
      <c r="C115" s="361" t="s">
        <v>1078</v>
      </c>
      <c r="D115" s="2293"/>
      <c r="E115" s="2038"/>
      <c r="F115" s="2202"/>
      <c r="G115" s="2248"/>
      <c r="H115" s="1517"/>
      <c r="I115" s="646" t="s">
        <v>1077</v>
      </c>
      <c r="J115" s="567"/>
      <c r="K115" s="1517"/>
      <c r="L115" s="193"/>
      <c r="M115" s="329"/>
      <c r="N115" s="322"/>
      <c r="O115" s="1649"/>
      <c r="P115" s="1649"/>
    </row>
    <row s="1660" customFormat="1" customHeight="1" ht="0.75" hidden="1">
      <c r="A116" s="1805"/>
      <c r="B116" s="1805"/>
      <c r="C116" s="361" t="s">
        <v>1085</v>
      </c>
      <c r="D116" s="2293"/>
      <c r="E116" s="2038"/>
      <c r="F116" s="2202"/>
      <c r="G116" s="397"/>
      <c r="H116" s="1517"/>
      <c r="I116" s="646"/>
      <c r="J116" s="567"/>
      <c r="K116" s="1517"/>
      <c r="L116" s="193"/>
      <c r="M116" s="329"/>
      <c r="N116" s="322"/>
      <c r="O116" s="1649"/>
      <c r="P116" s="1649"/>
    </row>
    <row s="1660" customFormat="1" customHeight="1" ht="18.75" hidden="1">
      <c r="A117" s="1805" t="s">
        <v>236</v>
      </c>
      <c r="B117" s="1805" t="s">
        <v>237</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309</v>
      </c>
      <c r="M117" s="329"/>
      <c r="N117" s="322"/>
      <c r="O117" s="1649"/>
      <c r="P117" s="1649"/>
    </row>
    <row s="1660" customFormat="1" customHeight="1" ht="18.75" hidden="1">
      <c r="A118" s="1805"/>
      <c r="B118" s="1805"/>
      <c r="C118" s="361" t="s">
        <v>1078</v>
      </c>
      <c r="D118" s="2293"/>
      <c r="E118" s="2038"/>
      <c r="F118" s="2202"/>
      <c r="G118" s="2248"/>
      <c r="H118" s="1517"/>
      <c r="I118" s="646" t="s">
        <v>1077</v>
      </c>
      <c r="J118" s="567"/>
      <c r="K118" s="1517"/>
      <c r="L118" s="193"/>
      <c r="M118" s="329"/>
      <c r="N118" s="322"/>
      <c r="O118" s="1649"/>
      <c r="P118" s="1649"/>
    </row>
    <row s="1660" customFormat="1" customHeight="1" ht="0.75" hidden="1">
      <c r="A119" s="1805"/>
      <c r="B119" s="1805"/>
      <c r="C119" s="361" t="s">
        <v>1085</v>
      </c>
      <c r="D119" s="2293"/>
      <c r="E119" s="2038"/>
      <c r="F119" s="2202"/>
      <c r="G119" s="397"/>
      <c r="H119" s="1517"/>
      <c r="I119" s="646"/>
      <c r="J119" s="567"/>
      <c r="K119" s="1517"/>
      <c r="L119" s="193"/>
      <c r="M119" s="329"/>
      <c r="N119" s="322"/>
      <c r="O119" s="1649"/>
      <c r="P119" s="1649"/>
    </row>
    <row s="1660" customFormat="1" customHeight="1" ht="18.75" hidden="1">
      <c r="A120" s="1805" t="s">
        <v>245</v>
      </c>
      <c r="B120" s="1805" t="s">
        <v>246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тариф на подключение</v>
      </c>
      <c r="H120" s="1887"/>
      <c r="I120" s="1763"/>
      <c r="J120" s="1798"/>
      <c r="K120" s="1803"/>
      <c r="L120" s="1887" t="s">
        <v>309</v>
      </c>
      <c r="M120" s="329"/>
      <c r="N120" s="322"/>
      <c r="O120" s="1649"/>
      <c r="P120" s="1649"/>
    </row>
    <row s="1660" customFormat="1" customHeight="1" ht="18.75" hidden="1">
      <c r="A121" s="1805"/>
      <c r="B121" s="1805"/>
      <c r="C121" s="361" t="s">
        <v>1078</v>
      </c>
      <c r="D121" s="2293"/>
      <c r="E121" s="2038"/>
      <c r="F121" s="2202"/>
      <c r="G121" s="2248"/>
      <c r="H121" s="1517"/>
      <c r="I121" s="646" t="s">
        <v>1077</v>
      </c>
      <c r="J121" s="567"/>
      <c r="K121" s="1517"/>
      <c r="L121" s="193"/>
      <c r="M121" s="329"/>
      <c r="N121" s="322"/>
      <c r="O121" s="1649"/>
      <c r="P121" s="1649"/>
    </row>
    <row s="1660" customFormat="1" customHeight="1" ht="0.75" hidden="1">
      <c r="A122" s="1805"/>
      <c r="B122" s="1805"/>
      <c r="C122" s="361" t="s">
        <v>1085</v>
      </c>
      <c r="D122" s="2293"/>
      <c r="E122" s="2038"/>
      <c r="F122" s="2202"/>
      <c r="G122" s="397"/>
      <c r="H122" s="1517"/>
      <c r="I122" s="646"/>
      <c r="J122" s="567"/>
      <c r="K122" s="1517"/>
      <c r="L122" s="193"/>
      <c r="M122" s="329"/>
      <c r="N122" s="322"/>
      <c r="O122" s="1649"/>
      <c r="P122" s="1649"/>
    </row>
    <row s="1660" customFormat="1" customHeight="1" ht="18.75" hidden="1">
      <c r="A123" s="1805" t="s">
        <v>253</v>
      </c>
      <c r="B123" s="1805" t="s">
        <v>254</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309</v>
      </c>
      <c r="M123" s="329"/>
      <c r="N123" s="322"/>
      <c r="O123" s="1649"/>
      <c r="P123" s="1649"/>
    </row>
    <row s="1660" customFormat="1" customHeight="1" ht="18.75" hidden="1">
      <c r="A124" s="1805"/>
      <c r="B124" s="1805"/>
      <c r="C124" s="361" t="s">
        <v>1078</v>
      </c>
      <c r="D124" s="2293"/>
      <c r="E124" s="2038"/>
      <c r="F124" s="2202"/>
      <c r="G124" s="2248"/>
      <c r="H124" s="1517"/>
      <c r="I124" s="646" t="s">
        <v>1077</v>
      </c>
      <c r="J124" s="567"/>
      <c r="K124" s="1517"/>
      <c r="L124" s="193"/>
      <c r="M124" s="329"/>
      <c r="N124" s="322"/>
      <c r="O124" s="1649"/>
      <c r="P124" s="1649"/>
    </row>
    <row s="1660" customFormat="1" customHeight="1" ht="0.75" hidden="1">
      <c r="A125" s="1805"/>
      <c r="B125" s="1805"/>
      <c r="C125" s="361" t="s">
        <v>1085</v>
      </c>
      <c r="D125" s="2293"/>
      <c r="E125" s="2038"/>
      <c r="F125" s="2202"/>
      <c r="G125" s="397"/>
      <c r="H125" s="1517"/>
      <c r="I125" s="646"/>
      <c r="J125" s="567"/>
      <c r="K125" s="1517"/>
      <c r="L125" s="193"/>
      <c r="M125" s="329"/>
      <c r="N125" s="322"/>
      <c r="O125" s="1649"/>
      <c r="P125" s="1649"/>
    </row>
    <row s="1660" customFormat="1" customHeight="1" ht="18.75" hidden="1">
      <c r="A126" s="1805" t="s">
        <v>258</v>
      </c>
      <c r="B126" s="1805" t="s">
        <v>259</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309</v>
      </c>
      <c r="M126" s="329"/>
      <c r="N126" s="322"/>
      <c r="O126" s="1649"/>
      <c r="P126" s="1649"/>
    </row>
    <row s="1660" customFormat="1" customHeight="1" ht="18.75" hidden="1">
      <c r="A127" s="1805"/>
      <c r="B127" s="1805"/>
      <c r="C127" s="361" t="s">
        <v>1078</v>
      </c>
      <c r="D127" s="2293"/>
      <c r="E127" s="2038"/>
      <c r="F127" s="2202"/>
      <c r="G127" s="2248"/>
      <c r="H127" s="1517"/>
      <c r="I127" s="646" t="s">
        <v>1077</v>
      </c>
      <c r="J127" s="567"/>
      <c r="K127" s="1517"/>
      <c r="L127" s="193"/>
      <c r="M127" s="329"/>
      <c r="N127" s="322"/>
      <c r="O127" s="1649"/>
      <c r="P127" s="1649"/>
    </row>
    <row s="1660" customFormat="1" customHeight="1" ht="0.75" hidden="1">
      <c r="A128" s="1805"/>
      <c r="B128" s="1805"/>
      <c r="C128" s="361" t="s">
        <v>1085</v>
      </c>
      <c r="D128" s="2293"/>
      <c r="E128" s="2038"/>
      <c r="F128" s="2202"/>
      <c r="G128" s="397"/>
      <c r="H128" s="1517"/>
      <c r="I128" s="646"/>
      <c r="J128" s="567"/>
      <c r="K128" s="1517"/>
      <c r="L128" s="193"/>
      <c r="M128" s="329"/>
      <c r="N128" s="322"/>
      <c r="O128" s="1649"/>
      <c r="P128" s="1649"/>
    </row>
    <row s="1660" customFormat="1" customHeight="1" ht="18.75" hidden="1">
      <c r="A129" s="1805" t="s">
        <v>263</v>
      </c>
      <c r="B129" s="1805" t="s">
        <v>264</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309</v>
      </c>
      <c r="M129" s="329"/>
      <c r="N129" s="322"/>
      <c r="O129" s="1649"/>
      <c r="P129" s="1649"/>
    </row>
    <row s="1660" customFormat="1" customHeight="1" ht="18.75" hidden="1">
      <c r="A130" s="1805"/>
      <c r="B130" s="1805"/>
      <c r="C130" s="361" t="s">
        <v>1078</v>
      </c>
      <c r="D130" s="2293"/>
      <c r="E130" s="2038"/>
      <c r="F130" s="2202"/>
      <c r="G130" s="2248"/>
      <c r="H130" s="1517"/>
      <c r="I130" s="646" t="s">
        <v>1077</v>
      </c>
      <c r="J130" s="567"/>
      <c r="K130" s="1517"/>
      <c r="L130" s="193"/>
      <c r="M130" s="329"/>
      <c r="N130" s="322"/>
      <c r="O130" s="1649"/>
      <c r="P130" s="1649"/>
    </row>
    <row s="1660" customFormat="1" customHeight="1" ht="0.75" hidden="1">
      <c r="A131" s="1805"/>
      <c r="B131" s="1805"/>
      <c r="C131" s="361" t="s">
        <v>1085</v>
      </c>
      <c r="D131" s="2293"/>
      <c r="E131" s="2038"/>
      <c r="F131" s="2202"/>
      <c r="G131" s="397"/>
      <c r="H131" s="1517"/>
      <c r="I131" s="646"/>
      <c r="J131" s="567"/>
      <c r="K131" s="1517"/>
      <c r="L131" s="193"/>
      <c r="M131" s="329"/>
      <c r="N131" s="322"/>
      <c r="O131" s="1649"/>
      <c r="P131" s="1649"/>
    </row>
    <row s="1660" customFormat="1" customHeight="1" ht="18.75" hidden="1">
      <c r="A132" s="1805" t="s">
        <v>268</v>
      </c>
      <c r="B132" s="1805" t="s">
        <v>269</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309</v>
      </c>
      <c r="M132" s="329"/>
      <c r="N132" s="322"/>
      <c r="O132" s="1649"/>
      <c r="P132" s="1649"/>
    </row>
    <row s="1660" customFormat="1" customHeight="1" ht="18.75" hidden="1">
      <c r="A133" s="1805"/>
      <c r="B133" s="1805"/>
      <c r="C133" s="361" t="s">
        <v>1078</v>
      </c>
      <c r="D133" s="2293"/>
      <c r="E133" s="2038"/>
      <c r="F133" s="2202"/>
      <c r="G133" s="2248"/>
      <c r="H133" s="1517"/>
      <c r="I133" s="646" t="s">
        <v>1077</v>
      </c>
      <c r="J133" s="567"/>
      <c r="K133" s="1517"/>
      <c r="L133" s="193"/>
      <c r="M133" s="329"/>
      <c r="N133" s="322"/>
      <c r="O133" s="1649"/>
      <c r="P133" s="1649"/>
    </row>
    <row s="1660" customFormat="1" customHeight="1" ht="0.75" hidden="1">
      <c r="A134" s="1805"/>
      <c r="B134" s="1805"/>
      <c r="C134" s="361" t="s">
        <v>1085</v>
      </c>
      <c r="D134" s="2293"/>
      <c r="E134" s="2038"/>
      <c r="F134" s="2202"/>
      <c r="G134" s="397"/>
      <c r="H134" s="1517"/>
      <c r="I134" s="646"/>
      <c r="J134" s="567"/>
      <c r="K134" s="1517"/>
      <c r="L134" s="193"/>
      <c r="M134" s="329"/>
      <c r="N134" s="322"/>
      <c r="O134" s="1649"/>
      <c r="P134" s="1649"/>
    </row>
    <row s="1660" customFormat="1" customHeight="1" ht="18.75" hidden="1">
      <c r="A135" s="1805" t="s">
        <v>273</v>
      </c>
      <c r="B135" s="1805" t="s">
        <v>274</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309</v>
      </c>
      <c r="M135" s="329"/>
      <c r="N135" s="322"/>
      <c r="O135" s="1649"/>
      <c r="P135" s="1649"/>
    </row>
    <row s="1660" customFormat="1" customHeight="1" ht="18.75" hidden="1">
      <c r="A136" s="1805"/>
      <c r="B136" s="1805"/>
      <c r="C136" s="361" t="s">
        <v>1078</v>
      </c>
      <c r="D136" s="2293"/>
      <c r="E136" s="2038"/>
      <c r="F136" s="2202"/>
      <c r="G136" s="2248"/>
      <c r="H136" s="1517"/>
      <c r="I136" s="646" t="s">
        <v>1077</v>
      </c>
      <c r="J136" s="567"/>
      <c r="K136" s="1517"/>
      <c r="L136" s="193"/>
      <c r="M136" s="329"/>
      <c r="N136" s="322"/>
      <c r="O136" s="1649"/>
      <c r="P136" s="1649"/>
    </row>
    <row s="1660" customFormat="1" customHeight="1" ht="0.75" hidden="1">
      <c r="A137" s="1805"/>
      <c r="B137" s="1805"/>
      <c r="C137" s="361" t="s">
        <v>1085</v>
      </c>
      <c r="D137" s="2293"/>
      <c r="E137" s="2038"/>
      <c r="F137" s="2202"/>
      <c r="G137" s="397"/>
      <c r="H137" s="1517"/>
      <c r="I137" s="646"/>
      <c r="J137" s="567"/>
      <c r="K137" s="1517"/>
      <c r="L137" s="193"/>
      <c r="M137" s="329"/>
      <c r="N137" s="322"/>
      <c r="O137" s="1649"/>
      <c r="P137" s="1649"/>
    </row>
    <row s="1660" customFormat="1" customHeight="1" ht="18.75" hidden="1">
      <c r="A138" s="1805" t="s">
        <v>278</v>
      </c>
      <c r="B138" s="1805" t="s">
        <v>279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309</v>
      </c>
      <c r="M138" s="329"/>
      <c r="N138" s="322"/>
      <c r="O138" s="1649"/>
      <c r="P138" s="1649"/>
    </row>
    <row s="1660" customFormat="1" customHeight="1" ht="18.75" hidden="1">
      <c r="A139" s="1805"/>
      <c r="B139" s="1805"/>
      <c r="C139" s="361" t="s">
        <v>1078</v>
      </c>
      <c r="D139" s="2293"/>
      <c r="E139" s="2038"/>
      <c r="F139" s="2202"/>
      <c r="G139" s="2248"/>
      <c r="H139" s="1517"/>
      <c r="I139" s="646" t="s">
        <v>1077</v>
      </c>
      <c r="J139" s="567"/>
      <c r="K139" s="1517"/>
      <c r="L139" s="193"/>
      <c r="M139" s="329"/>
      <c r="N139" s="322"/>
      <c r="O139" s="1649"/>
      <c r="P139" s="1649"/>
    </row>
    <row s="1660" customFormat="1" customHeight="1" ht="0.75">
      <c r="A140" s="1805"/>
      <c r="B140" s="1805"/>
      <c r="C140" s="361" t="s">
        <v>1085</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309</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1078</v>
      </c>
      <c r="D143" s="2293"/>
      <c r="E143" s="2038"/>
      <c r="F143" s="2202"/>
      <c r="G143" s="2248"/>
      <c r="H143" s="1517"/>
      <c r="I143" s="646" t="s">
        <v>1077</v>
      </c>
      <c r="J143" s="567"/>
      <c r="K143" s="1517"/>
      <c r="L143" s="193"/>
      <c r="M143" s="1998"/>
      <c r="N143" s="322"/>
      <c r="O143" s="1649"/>
      <c r="P143" s="1649"/>
    </row>
    <row s="1660" customFormat="1" customHeight="1" ht="0.75" hidden="1">
      <c r="A144" s="1805"/>
      <c r="B144" s="1805"/>
      <c r="C144" s="361" t="s">
        <v>1085</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309</v>
      </c>
      <c r="M145" s="1999"/>
      <c r="N145" s="322"/>
      <c r="O145" s="1649"/>
      <c r="P145" s="1649"/>
    </row>
    <row s="1660" customFormat="1" customHeight="1" ht="18.75" hidden="1">
      <c r="A146" s="1805"/>
      <c r="B146" s="1805"/>
      <c r="C146" s="361" t="s">
        <v>1078</v>
      </c>
      <c r="D146" s="2293"/>
      <c r="E146" s="2038"/>
      <c r="F146" s="2202"/>
      <c r="G146" s="2248"/>
      <c r="H146" s="1517"/>
      <c r="I146" s="646" t="s">
        <v>1077</v>
      </c>
      <c r="J146" s="567"/>
      <c r="K146" s="1517"/>
      <c r="L146" s="193"/>
      <c r="M146" s="1886"/>
      <c r="N146" s="322"/>
      <c r="O146" s="1649"/>
      <c r="P146" s="1649"/>
    </row>
    <row s="1660" customFormat="1" customHeight="1" ht="0.75" hidden="1">
      <c r="A147" s="1805"/>
      <c r="B147" s="1805"/>
      <c r="C147" s="361" t="s">
        <v>1085</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309</v>
      </c>
      <c r="M148" s="329"/>
      <c r="N148" s="322"/>
      <c r="O148" s="1649"/>
      <c r="P148" s="1649"/>
    </row>
    <row s="1660" customFormat="1" customHeight="1" ht="18.75" hidden="1">
      <c r="A149" s="1805"/>
      <c r="B149" s="1805"/>
      <c r="C149" s="361" t="s">
        <v>1078</v>
      </c>
      <c r="D149" s="2293"/>
      <c r="E149" s="2038"/>
      <c r="F149" s="2202"/>
      <c r="G149" s="2248"/>
      <c r="H149" s="1517"/>
      <c r="I149" s="646" t="s">
        <v>1077</v>
      </c>
      <c r="J149" s="567"/>
      <c r="K149" s="1517"/>
      <c r="L149" s="193"/>
      <c r="M149" s="329"/>
      <c r="N149" s="322"/>
      <c r="O149" s="1649"/>
      <c r="P149" s="1649"/>
    </row>
    <row s="1660" customFormat="1" customHeight="1" ht="0.75" hidden="1">
      <c r="A150" s="1805"/>
      <c r="B150" s="1805"/>
      <c r="C150" s="361" t="s">
        <v>1085</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309</v>
      </c>
      <c r="M151" s="329"/>
      <c r="N151" s="322"/>
      <c r="O151" s="1649"/>
      <c r="P151" s="1649"/>
    </row>
    <row s="1660" customFormat="1" customHeight="1" ht="18.75" hidden="1">
      <c r="A152" s="1805"/>
      <c r="B152" s="1805"/>
      <c r="C152" s="361" t="s">
        <v>1078</v>
      </c>
      <c r="D152" s="2293"/>
      <c r="E152" s="2038"/>
      <c r="F152" s="2202"/>
      <c r="G152" s="2248"/>
      <c r="H152" s="1517"/>
      <c r="I152" s="646" t="s">
        <v>1077</v>
      </c>
      <c r="J152" s="567"/>
      <c r="K152" s="1517"/>
      <c r="L152" s="193"/>
      <c r="M152" s="329"/>
      <c r="N152" s="322"/>
      <c r="O152" s="1649"/>
      <c r="P152" s="1649"/>
    </row>
    <row s="1660" customFormat="1" customHeight="1" ht="0.75" hidden="1">
      <c r="A153" s="1805"/>
      <c r="B153" s="1805"/>
      <c r="C153" s="361" t="s">
        <v>1085</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309</v>
      </c>
      <c r="M154" s="329"/>
      <c r="N154" s="322"/>
      <c r="O154" s="1649"/>
      <c r="P154" s="1649"/>
    </row>
    <row s="1660" customFormat="1" customHeight="1" ht="18.75" hidden="1">
      <c r="A155" s="1805"/>
      <c r="B155" s="1805"/>
      <c r="C155" s="361" t="s">
        <v>1078</v>
      </c>
      <c r="D155" s="2293"/>
      <c r="E155" s="2038"/>
      <c r="F155" s="2202"/>
      <c r="G155" s="2248"/>
      <c r="H155" s="1517"/>
      <c r="I155" s="646" t="s">
        <v>1077</v>
      </c>
      <c r="J155" s="567"/>
      <c r="K155" s="1517"/>
      <c r="L155" s="193"/>
      <c r="M155" s="329"/>
      <c r="N155" s="322"/>
      <c r="O155" s="1649"/>
      <c r="P155" s="1649"/>
    </row>
    <row s="1660" customFormat="1" customHeight="1" ht="0.75" hidden="1">
      <c r="A156" s="1805"/>
      <c r="B156" s="1805"/>
      <c r="C156" s="361" t="s">
        <v>1085</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309</v>
      </c>
      <c r="M157" s="329"/>
      <c r="N157" s="322"/>
      <c r="O157" s="1649"/>
      <c r="P157" s="1649"/>
    </row>
    <row s="1660" customFormat="1" customHeight="1" ht="18.75" hidden="1">
      <c r="A158" s="1805"/>
      <c r="B158" s="1805"/>
      <c r="C158" s="361" t="s">
        <v>1078</v>
      </c>
      <c r="D158" s="2293"/>
      <c r="E158" s="2038"/>
      <c r="F158" s="2202"/>
      <c r="G158" s="2248"/>
      <c r="H158" s="1517"/>
      <c r="I158" s="646" t="s">
        <v>1077</v>
      </c>
      <c r="J158" s="567"/>
      <c r="K158" s="1517"/>
      <c r="L158" s="193"/>
      <c r="M158" s="329"/>
      <c r="N158" s="322"/>
      <c r="O158" s="1649"/>
      <c r="P158" s="1649"/>
    </row>
    <row s="1660" customFormat="1" customHeight="1" ht="0.75" hidden="1">
      <c r="A159" s="1805"/>
      <c r="B159" s="1805"/>
      <c r="C159" s="361" t="s">
        <v>1085</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309</v>
      </c>
      <c r="M160" s="329"/>
      <c r="N160" s="322"/>
      <c r="O160" s="1649"/>
      <c r="P160" s="1649"/>
    </row>
    <row s="1660" customFormat="1" customHeight="1" ht="18.75" hidden="1">
      <c r="A161" s="1805"/>
      <c r="B161" s="1805"/>
      <c r="C161" s="361" t="s">
        <v>1078</v>
      </c>
      <c r="D161" s="2293"/>
      <c r="E161" s="2038"/>
      <c r="F161" s="2202"/>
      <c r="G161" s="2248"/>
      <c r="H161" s="1517"/>
      <c r="I161" s="646" t="s">
        <v>1077</v>
      </c>
      <c r="J161" s="567"/>
      <c r="K161" s="1517"/>
      <c r="L161" s="193"/>
      <c r="M161" s="329"/>
      <c r="N161" s="322"/>
      <c r="O161" s="1649"/>
      <c r="P161" s="1649"/>
    </row>
    <row s="1660" customFormat="1" customHeight="1" ht="0.75" hidden="1">
      <c r="A162" s="1805"/>
      <c r="B162" s="1805"/>
      <c r="C162" s="361" t="s">
        <v>1085</v>
      </c>
      <c r="D162" s="2293"/>
      <c r="E162" s="2038"/>
      <c r="F162" s="2202"/>
      <c r="G162" s="397"/>
      <c r="H162" s="1517"/>
      <c r="I162" s="646"/>
      <c r="J162" s="567"/>
      <c r="K162" s="1517"/>
      <c r="L162" s="193"/>
      <c r="M162" s="329"/>
      <c r="N162" s="322"/>
      <c r="O162" s="1649"/>
      <c r="P162" s="1649"/>
    </row>
    <row s="1660" customFormat="1" customHeight="1" ht="18.75" hidden="1">
      <c r="A163" s="1805" t="s">
        <v>195</v>
      </c>
      <c r="B163" s="1805" t="s">
        <v>196</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309</v>
      </c>
      <c r="M163" s="329"/>
      <c r="N163" s="322"/>
      <c r="O163" s="1649"/>
      <c r="P163" s="1649"/>
    </row>
    <row s="1660" customFormat="1" customHeight="1" ht="18.75" hidden="1">
      <c r="A164" s="1805"/>
      <c r="B164" s="1805"/>
      <c r="C164" s="361" t="s">
        <v>1078</v>
      </c>
      <c r="D164" s="2293"/>
      <c r="E164" s="2038"/>
      <c r="F164" s="2202"/>
      <c r="G164" s="2248"/>
      <c r="H164" s="1517"/>
      <c r="I164" s="646" t="s">
        <v>1077</v>
      </c>
      <c r="J164" s="567"/>
      <c r="K164" s="1517"/>
      <c r="L164" s="193"/>
      <c r="M164" s="329"/>
      <c r="N164" s="322"/>
      <c r="O164" s="1649"/>
      <c r="P164" s="1649"/>
    </row>
    <row s="1660" customFormat="1" customHeight="1" ht="0.75" hidden="1">
      <c r="A165" s="1805"/>
      <c r="B165" s="1805"/>
      <c r="C165" s="361" t="s">
        <v>1085</v>
      </c>
      <c r="D165" s="2293"/>
      <c r="E165" s="2038"/>
      <c r="F165" s="2202"/>
      <c r="G165" s="397"/>
      <c r="H165" s="1517"/>
      <c r="I165" s="646"/>
      <c r="J165" s="567"/>
      <c r="K165" s="1517"/>
      <c r="L165" s="193"/>
      <c r="M165" s="329"/>
      <c r="N165" s="322"/>
      <c r="O165" s="1649"/>
      <c r="P165" s="1649"/>
    </row>
    <row s="1660" customFormat="1" customHeight="1" ht="18.75" hidden="1">
      <c r="A166" s="1805" t="s">
        <v>211</v>
      </c>
      <c r="B166" s="1805" t="s">
        <v>212</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тариф на питьевую воду</v>
      </c>
      <c r="H166" s="1887"/>
      <c r="I166" s="1763"/>
      <c r="J166" s="1798"/>
      <c r="K166" s="1803"/>
      <c r="L166" s="1887" t="s">
        <v>309</v>
      </c>
      <c r="M166" s="329"/>
      <c r="N166" s="322"/>
      <c r="O166" s="1649"/>
      <c r="P166" s="1649"/>
    </row>
    <row s="1660" customFormat="1" customHeight="1" ht="18.75" hidden="1">
      <c r="A167" s="1805"/>
      <c r="B167" s="1805"/>
      <c r="C167" s="361" t="s">
        <v>1078</v>
      </c>
      <c r="D167" s="2293"/>
      <c r="E167" s="2038"/>
      <c r="F167" s="2202"/>
      <c r="G167" s="2248"/>
      <c r="H167" s="1517"/>
      <c r="I167" s="646" t="s">
        <v>1077</v>
      </c>
      <c r="J167" s="567"/>
      <c r="K167" s="1517"/>
      <c r="L167" s="193"/>
      <c r="M167" s="329"/>
      <c r="N167" s="322"/>
      <c r="O167" s="1649"/>
      <c r="P167" s="1649"/>
    </row>
    <row s="1660" customFormat="1" customHeight="1" ht="0.75" hidden="1">
      <c r="A168" s="1805"/>
      <c r="B168" s="1805"/>
      <c r="C168" s="361" t="s">
        <v>1085</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тариф на техническую воду</v>
      </c>
      <c r="H169" s="1887"/>
      <c r="I169" s="1763"/>
      <c r="J169" s="1798"/>
      <c r="K169" s="1803"/>
      <c r="L169" s="1887" t="s">
        <v>309</v>
      </c>
      <c r="M169" s="329"/>
      <c r="N169" s="322"/>
      <c r="O169" s="1649"/>
      <c r="P169" s="1649"/>
    </row>
    <row s="1660" customFormat="1" customHeight="1" ht="18.75" hidden="1">
      <c r="A170" s="1805"/>
      <c r="B170" s="1805"/>
      <c r="C170" s="361" t="s">
        <v>1078</v>
      </c>
      <c r="D170" s="2293"/>
      <c r="E170" s="2038"/>
      <c r="F170" s="2202"/>
      <c r="G170" s="2248"/>
      <c r="H170" s="1517"/>
      <c r="I170" s="646" t="s">
        <v>1077</v>
      </c>
      <c r="J170" s="567"/>
      <c r="K170" s="1517"/>
      <c r="L170" s="193"/>
      <c r="M170" s="329"/>
      <c r="N170" s="322"/>
      <c r="O170" s="1649"/>
      <c r="P170" s="1649"/>
    </row>
    <row s="1660" customFormat="1" customHeight="1" ht="0.75" hidden="1">
      <c r="A171" s="1805"/>
      <c r="B171" s="1805"/>
      <c r="C171" s="361" t="s">
        <v>1085</v>
      </c>
      <c r="D171" s="2293"/>
      <c r="E171" s="2038"/>
      <c r="F171" s="2202"/>
      <c r="G171" s="397"/>
      <c r="H171" s="1517"/>
      <c r="I171" s="646"/>
      <c r="J171" s="567"/>
      <c r="K171" s="1517"/>
      <c r="L171" s="193"/>
      <c r="M171" s="329"/>
      <c r="N171" s="322"/>
      <c r="O171" s="1649"/>
      <c r="P171" s="1649"/>
    </row>
    <row s="1660" customFormat="1" customHeight="1" ht="18.75" hidden="1">
      <c r="A172" s="1805" t="s">
        <v>231</v>
      </c>
      <c r="B172" s="1805" t="s">
        <v>232</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309</v>
      </c>
      <c r="M172" s="329"/>
      <c r="N172" s="322"/>
      <c r="O172" s="1649"/>
      <c r="P172" s="1649"/>
    </row>
    <row s="1660" customFormat="1" customHeight="1" ht="18.75" hidden="1">
      <c r="A173" s="1805"/>
      <c r="B173" s="1805"/>
      <c r="C173" s="361" t="s">
        <v>1078</v>
      </c>
      <c r="D173" s="2293"/>
      <c r="E173" s="2038"/>
      <c r="F173" s="2202"/>
      <c r="G173" s="2248"/>
      <c r="H173" s="1517"/>
      <c r="I173" s="646" t="s">
        <v>1077</v>
      </c>
      <c r="J173" s="567"/>
      <c r="K173" s="1517"/>
      <c r="L173" s="193"/>
      <c r="M173" s="329"/>
      <c r="N173" s="322"/>
      <c r="O173" s="1649"/>
      <c r="P173" s="1649"/>
    </row>
    <row s="1660" customFormat="1" customHeight="1" ht="0.75" hidden="1">
      <c r="A174" s="1805"/>
      <c r="B174" s="1805"/>
      <c r="C174" s="361" t="s">
        <v>1085</v>
      </c>
      <c r="D174" s="2293"/>
      <c r="E174" s="2038"/>
      <c r="F174" s="2202"/>
      <c r="G174" s="397"/>
      <c r="H174" s="1517"/>
      <c r="I174" s="646"/>
      <c r="J174" s="567"/>
      <c r="K174" s="1517"/>
      <c r="L174" s="193"/>
      <c r="M174" s="329"/>
      <c r="N174" s="322"/>
      <c r="O174" s="1649"/>
      <c r="P174" s="1649"/>
    </row>
    <row s="1660" customFormat="1" customHeight="1" ht="18.75" hidden="1">
      <c r="A175" s="1805" t="s">
        <v>236</v>
      </c>
      <c r="B175" s="1805" t="s">
        <v>237</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309</v>
      </c>
      <c r="M175" s="329"/>
      <c r="N175" s="322"/>
      <c r="O175" s="1649"/>
      <c r="P175" s="1649"/>
    </row>
    <row s="1660" customFormat="1" customHeight="1" ht="18.75" hidden="1">
      <c r="A176" s="1805"/>
      <c r="B176" s="1805"/>
      <c r="C176" s="361" t="s">
        <v>1078</v>
      </c>
      <c r="D176" s="2293"/>
      <c r="E176" s="2038"/>
      <c r="F176" s="2202"/>
      <c r="G176" s="2248"/>
      <c r="H176" s="1517"/>
      <c r="I176" s="646" t="s">
        <v>1077</v>
      </c>
      <c r="J176" s="567"/>
      <c r="K176" s="1517"/>
      <c r="L176" s="193"/>
      <c r="M176" s="329"/>
      <c r="N176" s="322"/>
      <c r="O176" s="1649"/>
      <c r="P176" s="1649"/>
    </row>
    <row s="1660" customFormat="1" customHeight="1" ht="0.75" hidden="1">
      <c r="A177" s="1805"/>
      <c r="B177" s="1805"/>
      <c r="C177" s="361" t="s">
        <v>1085</v>
      </c>
      <c r="D177" s="2293"/>
      <c r="E177" s="2038"/>
      <c r="F177" s="2202"/>
      <c r="G177" s="397"/>
      <c r="H177" s="1517"/>
      <c r="I177" s="646"/>
      <c r="J177" s="567"/>
      <c r="K177" s="1517"/>
      <c r="L177" s="193"/>
      <c r="M177" s="329"/>
      <c r="N177" s="322"/>
      <c r="O177" s="1649"/>
      <c r="P177" s="1649"/>
    </row>
    <row s="1660" customFormat="1" customHeight="1" ht="18.75" hidden="1">
      <c r="A178" s="1805" t="s">
        <v>245</v>
      </c>
      <c r="B178" s="1805" t="s">
        <v>246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тариф на подключение</v>
      </c>
      <c r="H178" s="1887"/>
      <c r="I178" s="1763"/>
      <c r="J178" s="1798"/>
      <c r="K178" s="1803"/>
      <c r="L178" s="1887" t="s">
        <v>309</v>
      </c>
      <c r="M178" s="329"/>
      <c r="N178" s="322"/>
      <c r="O178" s="1649"/>
      <c r="P178" s="1649"/>
    </row>
    <row s="1660" customFormat="1" customHeight="1" ht="18.75" hidden="1">
      <c r="A179" s="1805"/>
      <c r="B179" s="1805"/>
      <c r="C179" s="361" t="s">
        <v>1078</v>
      </c>
      <c r="D179" s="2293"/>
      <c r="E179" s="2038"/>
      <c r="F179" s="2202"/>
      <c r="G179" s="2248"/>
      <c r="H179" s="1517"/>
      <c r="I179" s="646" t="s">
        <v>1077</v>
      </c>
      <c r="J179" s="567"/>
      <c r="K179" s="1517"/>
      <c r="L179" s="193"/>
      <c r="M179" s="329"/>
      <c r="N179" s="322"/>
      <c r="O179" s="1649"/>
      <c r="P179" s="1649"/>
    </row>
    <row s="1660" customFormat="1" customHeight="1" ht="0.75" hidden="1">
      <c r="A180" s="1805"/>
      <c r="B180" s="1805"/>
      <c r="C180" s="361" t="s">
        <v>1085</v>
      </c>
      <c r="D180" s="2293"/>
      <c r="E180" s="2038"/>
      <c r="F180" s="2202"/>
      <c r="G180" s="397"/>
      <c r="H180" s="1517"/>
      <c r="I180" s="646"/>
      <c r="J180" s="567"/>
      <c r="K180" s="1517"/>
      <c r="L180" s="193"/>
      <c r="M180" s="329"/>
      <c r="N180" s="322"/>
      <c r="O180" s="1649"/>
      <c r="P180" s="1649"/>
    </row>
    <row s="1660" customFormat="1" customHeight="1" ht="18.75" hidden="1">
      <c r="A181" s="1805" t="s">
        <v>253</v>
      </c>
      <c r="B181" s="1805" t="s">
        <v>254</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309</v>
      </c>
      <c r="M181" s="329"/>
      <c r="N181" s="322"/>
      <c r="O181" s="1649"/>
      <c r="P181" s="1649"/>
    </row>
    <row s="1660" customFormat="1" customHeight="1" ht="18.75" hidden="1">
      <c r="A182" s="1805"/>
      <c r="B182" s="1805"/>
      <c r="C182" s="361" t="s">
        <v>1078</v>
      </c>
      <c r="D182" s="2293"/>
      <c r="E182" s="2038"/>
      <c r="F182" s="2202"/>
      <c r="G182" s="2248"/>
      <c r="H182" s="1517"/>
      <c r="I182" s="646" t="s">
        <v>1077</v>
      </c>
      <c r="J182" s="567"/>
      <c r="K182" s="1517"/>
      <c r="L182" s="193"/>
      <c r="M182" s="329"/>
      <c r="N182" s="322"/>
      <c r="O182" s="1649"/>
      <c r="P182" s="1649"/>
    </row>
    <row s="1660" customFormat="1" customHeight="1" ht="0.75" hidden="1">
      <c r="A183" s="1805"/>
      <c r="B183" s="1805"/>
      <c r="C183" s="361" t="s">
        <v>1085</v>
      </c>
      <c r="D183" s="2293"/>
      <c r="E183" s="2038"/>
      <c r="F183" s="2202"/>
      <c r="G183" s="397"/>
      <c r="H183" s="1517"/>
      <c r="I183" s="646"/>
      <c r="J183" s="567"/>
      <c r="K183" s="1517"/>
      <c r="L183" s="193"/>
      <c r="M183" s="329"/>
      <c r="N183" s="322"/>
      <c r="O183" s="1649"/>
      <c r="P183" s="1649"/>
    </row>
    <row s="1660" customFormat="1" customHeight="1" ht="18.75" hidden="1">
      <c r="A184" s="1805" t="s">
        <v>258</v>
      </c>
      <c r="B184" s="1805" t="s">
        <v>259</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309</v>
      </c>
      <c r="M184" s="329"/>
      <c r="N184" s="322"/>
      <c r="O184" s="1649"/>
      <c r="P184" s="1649"/>
    </row>
    <row s="1660" customFormat="1" customHeight="1" ht="18.75" hidden="1">
      <c r="A185" s="1805"/>
      <c r="B185" s="1805"/>
      <c r="C185" s="361" t="s">
        <v>1078</v>
      </c>
      <c r="D185" s="2293"/>
      <c r="E185" s="2038"/>
      <c r="F185" s="2202"/>
      <c r="G185" s="2248"/>
      <c r="H185" s="1517"/>
      <c r="I185" s="646" t="s">
        <v>1077</v>
      </c>
      <c r="J185" s="567"/>
      <c r="K185" s="1517"/>
      <c r="L185" s="193"/>
      <c r="M185" s="329"/>
      <c r="N185" s="322"/>
      <c r="O185" s="1649"/>
      <c r="P185" s="1649"/>
    </row>
    <row s="1660" customFormat="1" customHeight="1" ht="0.75" hidden="1">
      <c r="A186" s="1805"/>
      <c r="B186" s="1805"/>
      <c r="C186" s="361" t="s">
        <v>1085</v>
      </c>
      <c r="D186" s="2293"/>
      <c r="E186" s="2038"/>
      <c r="F186" s="2202"/>
      <c r="G186" s="397"/>
      <c r="H186" s="1517"/>
      <c r="I186" s="646"/>
      <c r="J186" s="567"/>
      <c r="K186" s="1517"/>
      <c r="L186" s="193"/>
      <c r="M186" s="329"/>
      <c r="N186" s="322"/>
      <c r="O186" s="1649"/>
      <c r="P186" s="1649"/>
    </row>
    <row s="1660" customFormat="1" customHeight="1" ht="18.75" hidden="1">
      <c r="A187" s="1805" t="s">
        <v>263</v>
      </c>
      <c r="B187" s="1805" t="s">
        <v>264</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309</v>
      </c>
      <c r="M187" s="329"/>
      <c r="N187" s="322"/>
      <c r="O187" s="1649"/>
      <c r="P187" s="1649"/>
    </row>
    <row s="1660" customFormat="1" customHeight="1" ht="18.75" hidden="1">
      <c r="A188" s="1805"/>
      <c r="B188" s="1805"/>
      <c r="C188" s="361" t="s">
        <v>1078</v>
      </c>
      <c r="D188" s="2293"/>
      <c r="E188" s="2038"/>
      <c r="F188" s="2202"/>
      <c r="G188" s="2248"/>
      <c r="H188" s="1517"/>
      <c r="I188" s="646" t="s">
        <v>1077</v>
      </c>
      <c r="J188" s="567"/>
      <c r="K188" s="1517"/>
      <c r="L188" s="193"/>
      <c r="M188" s="329"/>
      <c r="N188" s="322"/>
      <c r="O188" s="1649"/>
      <c r="P188" s="1649"/>
    </row>
    <row s="1660" customFormat="1" customHeight="1" ht="0.75" hidden="1">
      <c r="A189" s="1805"/>
      <c r="B189" s="1805"/>
      <c r="C189" s="361" t="s">
        <v>1085</v>
      </c>
      <c r="D189" s="2293"/>
      <c r="E189" s="2038"/>
      <c r="F189" s="2202"/>
      <c r="G189" s="397"/>
      <c r="H189" s="1517"/>
      <c r="I189" s="646"/>
      <c r="J189" s="567"/>
      <c r="K189" s="1517"/>
      <c r="L189" s="193"/>
      <c r="M189" s="329"/>
      <c r="N189" s="322"/>
      <c r="O189" s="1649"/>
      <c r="P189" s="1649"/>
    </row>
    <row s="1660" customFormat="1" customHeight="1" ht="18.75" hidden="1">
      <c r="A190" s="1805" t="s">
        <v>268</v>
      </c>
      <c r="B190" s="1805" t="s">
        <v>269</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309</v>
      </c>
      <c r="M190" s="329"/>
      <c r="N190" s="322"/>
      <c r="O190" s="1649"/>
      <c r="P190" s="1649"/>
    </row>
    <row s="1660" customFormat="1" customHeight="1" ht="18.75" hidden="1">
      <c r="A191" s="1805"/>
      <c r="B191" s="1805"/>
      <c r="C191" s="361" t="s">
        <v>1078</v>
      </c>
      <c r="D191" s="2293"/>
      <c r="E191" s="2038"/>
      <c r="F191" s="2202"/>
      <c r="G191" s="2248"/>
      <c r="H191" s="1517"/>
      <c r="I191" s="646" t="s">
        <v>1077</v>
      </c>
      <c r="J191" s="567"/>
      <c r="K191" s="1517"/>
      <c r="L191" s="193"/>
      <c r="M191" s="329"/>
      <c r="N191" s="322"/>
      <c r="O191" s="1649"/>
      <c r="P191" s="1649"/>
    </row>
    <row s="1660" customFormat="1" customHeight="1" ht="0.75" hidden="1">
      <c r="A192" s="1805"/>
      <c r="B192" s="1805"/>
      <c r="C192" s="361" t="s">
        <v>1085</v>
      </c>
      <c r="D192" s="2293"/>
      <c r="E192" s="2038"/>
      <c r="F192" s="2202"/>
      <c r="G192" s="397"/>
      <c r="H192" s="1517"/>
      <c r="I192" s="646"/>
      <c r="J192" s="567"/>
      <c r="K192" s="1517"/>
      <c r="L192" s="193"/>
      <c r="M192" s="329"/>
      <c r="N192" s="322"/>
      <c r="O192" s="1649"/>
      <c r="P192" s="1649"/>
    </row>
    <row s="1660" customFormat="1" customHeight="1" ht="18.75" hidden="1">
      <c r="A193" s="1805" t="s">
        <v>273</v>
      </c>
      <c r="B193" s="1805" t="s">
        <v>274</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309</v>
      </c>
      <c r="M193" s="329"/>
      <c r="N193" s="322"/>
      <c r="O193" s="1649"/>
      <c r="P193" s="1649"/>
    </row>
    <row s="1660" customFormat="1" customHeight="1" ht="18.75" hidden="1">
      <c r="A194" s="1805"/>
      <c r="B194" s="1805"/>
      <c r="C194" s="361" t="s">
        <v>1078</v>
      </c>
      <c r="D194" s="2293"/>
      <c r="E194" s="2038"/>
      <c r="F194" s="2202"/>
      <c r="G194" s="2248"/>
      <c r="H194" s="1517"/>
      <c r="I194" s="646" t="s">
        <v>1077</v>
      </c>
      <c r="J194" s="567"/>
      <c r="K194" s="1517"/>
      <c r="L194" s="193"/>
      <c r="M194" s="329"/>
      <c r="N194" s="322"/>
      <c r="O194" s="1649"/>
      <c r="P194" s="1649"/>
    </row>
    <row s="1660" customFormat="1" customHeight="1" ht="0.75" hidden="1">
      <c r="A195" s="1805"/>
      <c r="B195" s="1805"/>
      <c r="C195" s="361" t="s">
        <v>1085</v>
      </c>
      <c r="D195" s="2293"/>
      <c r="E195" s="2038"/>
      <c r="F195" s="2202"/>
      <c r="G195" s="397"/>
      <c r="H195" s="1517"/>
      <c r="I195" s="646"/>
      <c r="J195" s="567"/>
      <c r="K195" s="1517"/>
      <c r="L195" s="193"/>
      <c r="M195" s="329"/>
      <c r="N195" s="322"/>
      <c r="O195" s="1649"/>
      <c r="P195" s="1649"/>
    </row>
    <row s="1660" customFormat="1" customHeight="1" ht="18.75" hidden="1">
      <c r="A196" s="1805" t="s">
        <v>278</v>
      </c>
      <c r="B196" s="1805" t="s">
        <v>279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309</v>
      </c>
      <c r="M196" s="329"/>
      <c r="N196" s="322"/>
      <c r="O196" s="1649"/>
      <c r="P196" s="1649"/>
    </row>
    <row s="1660" customFormat="1" customHeight="1" ht="18.75" hidden="1">
      <c r="A197" s="1805"/>
      <c r="B197" s="1805"/>
      <c r="C197" s="361" t="s">
        <v>1078</v>
      </c>
      <c r="D197" s="2293"/>
      <c r="E197" s="2038"/>
      <c r="F197" s="2202"/>
      <c r="G197" s="2248"/>
      <c r="H197" s="1517"/>
      <c r="I197" s="646" t="s">
        <v>1077</v>
      </c>
      <c r="J197" s="567"/>
      <c r="K197" s="1517"/>
      <c r="L197" s="193"/>
      <c r="M197" s="329"/>
      <c r="N197" s="322"/>
      <c r="O197" s="1649"/>
      <c r="P197" s="1649"/>
    </row>
    <row s="1660" customFormat="1" customHeight="1" ht="0.75">
      <c r="A198" s="1805"/>
      <c r="B198" s="1805"/>
      <c r="C198" s="361" t="s">
        <v>1085</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309</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1078</v>
      </c>
      <c r="D201" s="2293"/>
      <c r="E201" s="2038"/>
      <c r="F201" s="2202"/>
      <c r="G201" s="2248"/>
      <c r="H201" s="1517"/>
      <c r="I201" s="646" t="s">
        <v>1077</v>
      </c>
      <c r="J201" s="567"/>
      <c r="K201" s="1517"/>
      <c r="L201" s="193"/>
      <c r="M201" s="1998"/>
      <c r="N201" s="322"/>
      <c r="O201" s="1649"/>
      <c r="P201" s="1649"/>
    </row>
    <row s="1660" customFormat="1" customHeight="1" ht="0.75" hidden="1">
      <c r="A202" s="1805"/>
      <c r="B202" s="1805"/>
      <c r="C202" s="361" t="s">
        <v>1085</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309</v>
      </c>
      <c r="M203" s="1999"/>
      <c r="N203" s="322"/>
      <c r="O203" s="1649"/>
      <c r="P203" s="1649"/>
    </row>
    <row s="1660" customFormat="1" customHeight="1" ht="18.75" hidden="1">
      <c r="A204" s="1805"/>
      <c r="B204" s="1805"/>
      <c r="C204" s="361" t="s">
        <v>1078</v>
      </c>
      <c r="D204" s="2293"/>
      <c r="E204" s="2038"/>
      <c r="F204" s="2202"/>
      <c r="G204" s="2248"/>
      <c r="H204" s="1517"/>
      <c r="I204" s="646" t="s">
        <v>1077</v>
      </c>
      <c r="J204" s="567"/>
      <c r="K204" s="1517"/>
      <c r="L204" s="193"/>
      <c r="M204" s="1886"/>
      <c r="N204" s="322"/>
      <c r="O204" s="1649"/>
      <c r="P204" s="1649"/>
    </row>
    <row s="1660" customFormat="1" customHeight="1" ht="0.75" hidden="1">
      <c r="A205" s="1805"/>
      <c r="B205" s="1805"/>
      <c r="C205" s="361" t="s">
        <v>1085</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309</v>
      </c>
      <c r="M206" s="329"/>
      <c r="N206" s="322"/>
      <c r="O206" s="1649"/>
      <c r="P206" s="1649"/>
    </row>
    <row s="1660" customFormat="1" customHeight="1" ht="18.75" hidden="1">
      <c r="A207" s="1805"/>
      <c r="B207" s="1805"/>
      <c r="C207" s="361" t="s">
        <v>1078</v>
      </c>
      <c r="D207" s="2293"/>
      <c r="E207" s="2038"/>
      <c r="F207" s="2202"/>
      <c r="G207" s="2248"/>
      <c r="H207" s="1517"/>
      <c r="I207" s="646" t="s">
        <v>1077</v>
      </c>
      <c r="J207" s="567"/>
      <c r="K207" s="1517"/>
      <c r="L207" s="193"/>
      <c r="M207" s="329"/>
      <c r="N207" s="322"/>
      <c r="O207" s="1649"/>
      <c r="P207" s="1649"/>
    </row>
    <row s="1660" customFormat="1" customHeight="1" ht="0.75" hidden="1">
      <c r="A208" s="1805"/>
      <c r="B208" s="1805"/>
      <c r="C208" s="361" t="s">
        <v>1085</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309</v>
      </c>
      <c r="M209" s="329"/>
      <c r="N209" s="322"/>
      <c r="O209" s="1649"/>
      <c r="P209" s="1649"/>
    </row>
    <row s="1660" customFormat="1" customHeight="1" ht="18.75" hidden="1">
      <c r="A210" s="1805"/>
      <c r="B210" s="1805"/>
      <c r="C210" s="361" t="s">
        <v>1078</v>
      </c>
      <c r="D210" s="2293"/>
      <c r="E210" s="2038"/>
      <c r="F210" s="2202"/>
      <c r="G210" s="2248"/>
      <c r="H210" s="1517"/>
      <c r="I210" s="646" t="s">
        <v>1077</v>
      </c>
      <c r="J210" s="567"/>
      <c r="K210" s="1517"/>
      <c r="L210" s="193"/>
      <c r="M210" s="329"/>
      <c r="N210" s="322"/>
      <c r="O210" s="1649"/>
      <c r="P210" s="1649"/>
    </row>
    <row s="1660" customFormat="1" customHeight="1" ht="0.75" hidden="1">
      <c r="A211" s="1805"/>
      <c r="B211" s="1805"/>
      <c r="C211" s="361" t="s">
        <v>1085</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309</v>
      </c>
      <c r="M212" s="329"/>
      <c r="N212" s="322"/>
      <c r="O212" s="1649"/>
      <c r="P212" s="1649"/>
    </row>
    <row s="1660" customFormat="1" customHeight="1" ht="18.75" hidden="1">
      <c r="A213" s="1805"/>
      <c r="B213" s="1805"/>
      <c r="C213" s="361" t="s">
        <v>1078</v>
      </c>
      <c r="D213" s="2293"/>
      <c r="E213" s="2038"/>
      <c r="F213" s="2202"/>
      <c r="G213" s="2248"/>
      <c r="H213" s="1517"/>
      <c r="I213" s="646" t="s">
        <v>1077</v>
      </c>
      <c r="J213" s="567"/>
      <c r="K213" s="1517"/>
      <c r="L213" s="193"/>
      <c r="M213" s="329"/>
      <c r="N213" s="322"/>
      <c r="O213" s="1649"/>
      <c r="P213" s="1649"/>
    </row>
    <row s="1660" customFormat="1" customHeight="1" ht="0.75" hidden="1">
      <c r="A214" s="1805"/>
      <c r="B214" s="1805"/>
      <c r="C214" s="361" t="s">
        <v>1085</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309</v>
      </c>
      <c r="M215" s="329"/>
      <c r="N215" s="322"/>
      <c r="O215" s="1649"/>
      <c r="P215" s="1649"/>
    </row>
    <row s="1660" customFormat="1" customHeight="1" ht="18.75" hidden="1">
      <c r="A216" s="1805"/>
      <c r="B216" s="1805"/>
      <c r="C216" s="361" t="s">
        <v>1078</v>
      </c>
      <c r="D216" s="2293"/>
      <c r="E216" s="2038"/>
      <c r="F216" s="2202"/>
      <c r="G216" s="2248"/>
      <c r="H216" s="1517"/>
      <c r="I216" s="646" t="s">
        <v>1077</v>
      </c>
      <c r="J216" s="567"/>
      <c r="K216" s="1517"/>
      <c r="L216" s="193"/>
      <c r="M216" s="329"/>
      <c r="N216" s="322"/>
      <c r="O216" s="1649"/>
      <c r="P216" s="1649"/>
    </row>
    <row s="1660" customFormat="1" customHeight="1" ht="0.75" hidden="1">
      <c r="A217" s="1805"/>
      <c r="B217" s="1805"/>
      <c r="C217" s="361" t="s">
        <v>1085</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309</v>
      </c>
      <c r="M218" s="329"/>
      <c r="N218" s="322"/>
      <c r="O218" s="1649"/>
      <c r="P218" s="1649"/>
    </row>
    <row s="1660" customFormat="1" customHeight="1" ht="18.75" hidden="1">
      <c r="A219" s="1805"/>
      <c r="B219" s="1805"/>
      <c r="C219" s="361" t="s">
        <v>1078</v>
      </c>
      <c r="D219" s="2293"/>
      <c r="E219" s="2038"/>
      <c r="F219" s="2202"/>
      <c r="G219" s="2248"/>
      <c r="H219" s="1517"/>
      <c r="I219" s="646" t="s">
        <v>1077</v>
      </c>
      <c r="J219" s="567"/>
      <c r="K219" s="1517"/>
      <c r="L219" s="193"/>
      <c r="M219" s="329"/>
      <c r="N219" s="322"/>
      <c r="O219" s="1649"/>
      <c r="P219" s="1649"/>
    </row>
    <row s="1660" customFormat="1" customHeight="1" ht="0.75" hidden="1">
      <c r="A220" s="1805"/>
      <c r="B220" s="1805"/>
      <c r="C220" s="361" t="s">
        <v>1085</v>
      </c>
      <c r="D220" s="2293"/>
      <c r="E220" s="2038"/>
      <c r="F220" s="2202"/>
      <c r="G220" s="397"/>
      <c r="H220" s="1517"/>
      <c r="I220" s="646"/>
      <c r="J220" s="567"/>
      <c r="K220" s="1517"/>
      <c r="L220" s="193"/>
      <c r="M220" s="329"/>
      <c r="N220" s="322"/>
      <c r="O220" s="1649"/>
      <c r="P220" s="1649"/>
    </row>
    <row s="1660" customFormat="1" customHeight="1" ht="18.75" hidden="1">
      <c r="A221" s="1805" t="s">
        <v>195</v>
      </c>
      <c r="B221" s="1805" t="s">
        <v>196</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309</v>
      </c>
      <c r="M221" s="329"/>
      <c r="N221" s="322"/>
      <c r="O221" s="1649"/>
      <c r="P221" s="1649"/>
    </row>
    <row s="1660" customFormat="1" customHeight="1" ht="18.75" hidden="1">
      <c r="A222" s="1805"/>
      <c r="B222" s="1805"/>
      <c r="C222" s="361" t="s">
        <v>1078</v>
      </c>
      <c r="D222" s="2293"/>
      <c r="E222" s="2038"/>
      <c r="F222" s="2202"/>
      <c r="G222" s="2248"/>
      <c r="H222" s="1517"/>
      <c r="I222" s="646" t="s">
        <v>1077</v>
      </c>
      <c r="J222" s="567"/>
      <c r="K222" s="1517"/>
      <c r="L222" s="193"/>
      <c r="M222" s="329"/>
      <c r="N222" s="322"/>
      <c r="O222" s="1649"/>
      <c r="P222" s="1649"/>
    </row>
    <row s="1660" customFormat="1" customHeight="1" ht="0.75" hidden="1">
      <c r="A223" s="1805"/>
      <c r="B223" s="1805"/>
      <c r="C223" s="361" t="s">
        <v>1085</v>
      </c>
      <c r="D223" s="2293"/>
      <c r="E223" s="2038"/>
      <c r="F223" s="2202"/>
      <c r="G223" s="397"/>
      <c r="H223" s="1517"/>
      <c r="I223" s="646"/>
      <c r="J223" s="567"/>
      <c r="K223" s="1517"/>
      <c r="L223" s="193"/>
      <c r="M223" s="329"/>
      <c r="N223" s="322"/>
      <c r="O223" s="1649"/>
      <c r="P223" s="1649"/>
    </row>
    <row s="1660" customFormat="1" customHeight="1" ht="18.75" hidden="1">
      <c r="A224" s="1805" t="s">
        <v>211</v>
      </c>
      <c r="B224" s="1805" t="s">
        <v>212</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тариф на питьевую воду</v>
      </c>
      <c r="H224" s="1887"/>
      <c r="I224" s="1763"/>
      <c r="J224" s="1798"/>
      <c r="K224" s="1803"/>
      <c r="L224" s="1887" t="s">
        <v>309</v>
      </c>
      <c r="M224" s="329"/>
      <c r="N224" s="322"/>
      <c r="O224" s="1649"/>
      <c r="P224" s="1649"/>
    </row>
    <row s="1660" customFormat="1" customHeight="1" ht="18.75" hidden="1">
      <c r="A225" s="1805"/>
      <c r="B225" s="1805"/>
      <c r="C225" s="361" t="s">
        <v>1078</v>
      </c>
      <c r="D225" s="2293"/>
      <c r="E225" s="2038"/>
      <c r="F225" s="2202"/>
      <c r="G225" s="2248"/>
      <c r="H225" s="1517"/>
      <c r="I225" s="646" t="s">
        <v>1077</v>
      </c>
      <c r="J225" s="567"/>
      <c r="K225" s="1517"/>
      <c r="L225" s="193"/>
      <c r="M225" s="329"/>
      <c r="N225" s="322"/>
      <c r="O225" s="1649"/>
      <c r="P225" s="1649"/>
    </row>
    <row s="1660" customFormat="1" customHeight="1" ht="0.75" hidden="1">
      <c r="A226" s="1805"/>
      <c r="B226" s="1805"/>
      <c r="C226" s="361" t="s">
        <v>1085</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тариф на техническую воду</v>
      </c>
      <c r="H227" s="1887"/>
      <c r="I227" s="1763"/>
      <c r="J227" s="1798"/>
      <c r="K227" s="1803"/>
      <c r="L227" s="1887" t="s">
        <v>309</v>
      </c>
      <c r="M227" s="329"/>
      <c r="N227" s="322"/>
      <c r="O227" s="1649"/>
      <c r="P227" s="1649"/>
    </row>
    <row s="1660" customFormat="1" customHeight="1" ht="18.75" hidden="1">
      <c r="A228" s="1805"/>
      <c r="B228" s="1805"/>
      <c r="C228" s="361" t="s">
        <v>1078</v>
      </c>
      <c r="D228" s="2293"/>
      <c r="E228" s="2038"/>
      <c r="F228" s="2202"/>
      <c r="G228" s="2248"/>
      <c r="H228" s="1517"/>
      <c r="I228" s="646" t="s">
        <v>1077</v>
      </c>
      <c r="J228" s="567"/>
      <c r="K228" s="1517"/>
      <c r="L228" s="193"/>
      <c r="M228" s="329"/>
      <c r="N228" s="322"/>
      <c r="O228" s="1649"/>
      <c r="P228" s="1649"/>
    </row>
    <row s="1660" customFormat="1" customHeight="1" ht="0.75" hidden="1">
      <c r="A229" s="1805"/>
      <c r="B229" s="1805"/>
      <c r="C229" s="361" t="s">
        <v>1085</v>
      </c>
      <c r="D229" s="2293"/>
      <c r="E229" s="2038"/>
      <c r="F229" s="2202"/>
      <c r="G229" s="397"/>
      <c r="H229" s="1517"/>
      <c r="I229" s="646"/>
      <c r="J229" s="567"/>
      <c r="K229" s="1517"/>
      <c r="L229" s="193"/>
      <c r="M229" s="329"/>
      <c r="N229" s="322"/>
      <c r="O229" s="1649"/>
      <c r="P229" s="1649"/>
    </row>
    <row s="1660" customFormat="1" customHeight="1" ht="18.75" hidden="1">
      <c r="A230" s="1805" t="s">
        <v>231</v>
      </c>
      <c r="B230" s="1805" t="s">
        <v>232</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309</v>
      </c>
      <c r="M230" s="329"/>
      <c r="N230" s="322"/>
      <c r="O230" s="1649"/>
      <c r="P230" s="1649"/>
    </row>
    <row s="1660" customFormat="1" customHeight="1" ht="18.75" hidden="1">
      <c r="A231" s="1805"/>
      <c r="B231" s="1805"/>
      <c r="C231" s="361" t="s">
        <v>1078</v>
      </c>
      <c r="D231" s="2293"/>
      <c r="E231" s="2038"/>
      <c r="F231" s="2202"/>
      <c r="G231" s="2248"/>
      <c r="H231" s="1517"/>
      <c r="I231" s="646" t="s">
        <v>1077</v>
      </c>
      <c r="J231" s="567"/>
      <c r="K231" s="1517"/>
      <c r="L231" s="193"/>
      <c r="M231" s="329"/>
      <c r="N231" s="322"/>
      <c r="O231" s="1649"/>
      <c r="P231" s="1649"/>
    </row>
    <row s="1660" customFormat="1" customHeight="1" ht="0.75" hidden="1">
      <c r="A232" s="1805"/>
      <c r="B232" s="1805"/>
      <c r="C232" s="361" t="s">
        <v>1085</v>
      </c>
      <c r="D232" s="2293"/>
      <c r="E232" s="2038"/>
      <c r="F232" s="2202"/>
      <c r="G232" s="397"/>
      <c r="H232" s="1517"/>
      <c r="I232" s="646"/>
      <c r="J232" s="567"/>
      <c r="K232" s="1517"/>
      <c r="L232" s="193"/>
      <c r="M232" s="329"/>
      <c r="N232" s="322"/>
      <c r="O232" s="1649"/>
      <c r="P232" s="1649"/>
    </row>
    <row s="1660" customFormat="1" customHeight="1" ht="18.75" hidden="1">
      <c r="A233" s="1805" t="s">
        <v>236</v>
      </c>
      <c r="B233" s="1805" t="s">
        <v>237</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309</v>
      </c>
      <c r="M233" s="329"/>
      <c r="N233" s="322"/>
      <c r="O233" s="1649"/>
      <c r="P233" s="1649"/>
    </row>
    <row s="1660" customFormat="1" customHeight="1" ht="18.75" hidden="1">
      <c r="A234" s="1805"/>
      <c r="B234" s="1805"/>
      <c r="C234" s="361" t="s">
        <v>1078</v>
      </c>
      <c r="D234" s="2293"/>
      <c r="E234" s="2038"/>
      <c r="F234" s="2202"/>
      <c r="G234" s="2248"/>
      <c r="H234" s="1517"/>
      <c r="I234" s="646" t="s">
        <v>1077</v>
      </c>
      <c r="J234" s="567"/>
      <c r="K234" s="1517"/>
      <c r="L234" s="193"/>
      <c r="M234" s="329"/>
      <c r="N234" s="322"/>
      <c r="O234" s="1649"/>
      <c r="P234" s="1649"/>
    </row>
    <row s="1660" customFormat="1" customHeight="1" ht="0.75" hidden="1">
      <c r="A235" s="1805"/>
      <c r="B235" s="1805"/>
      <c r="C235" s="361" t="s">
        <v>1085</v>
      </c>
      <c r="D235" s="2293"/>
      <c r="E235" s="2038"/>
      <c r="F235" s="2202"/>
      <c r="G235" s="397"/>
      <c r="H235" s="1517"/>
      <c r="I235" s="646"/>
      <c r="J235" s="567"/>
      <c r="K235" s="1517"/>
      <c r="L235" s="193"/>
      <c r="M235" s="329"/>
      <c r="N235" s="322"/>
      <c r="O235" s="1649"/>
      <c r="P235" s="1649"/>
    </row>
    <row s="1660" customFormat="1" customHeight="1" ht="18.75" hidden="1">
      <c r="A236" s="1805" t="s">
        <v>245</v>
      </c>
      <c r="B236" s="1805" t="s">
        <v>246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тариф на подключение</v>
      </c>
      <c r="H236" s="1887"/>
      <c r="I236" s="1763"/>
      <c r="J236" s="1798"/>
      <c r="K236" s="1803"/>
      <c r="L236" s="1887" t="s">
        <v>309</v>
      </c>
      <c r="M236" s="329"/>
      <c r="N236" s="322"/>
      <c r="O236" s="1649"/>
      <c r="P236" s="1649"/>
    </row>
    <row s="1660" customFormat="1" customHeight="1" ht="18.75" hidden="1">
      <c r="A237" s="1805"/>
      <c r="B237" s="1805"/>
      <c r="C237" s="361" t="s">
        <v>1078</v>
      </c>
      <c r="D237" s="2293"/>
      <c r="E237" s="2038"/>
      <c r="F237" s="2202"/>
      <c r="G237" s="2248"/>
      <c r="H237" s="1517"/>
      <c r="I237" s="646" t="s">
        <v>1077</v>
      </c>
      <c r="J237" s="567"/>
      <c r="K237" s="1517"/>
      <c r="L237" s="193"/>
      <c r="M237" s="329"/>
      <c r="N237" s="322"/>
      <c r="O237" s="1649"/>
      <c r="P237" s="1649"/>
    </row>
    <row s="1660" customFormat="1" customHeight="1" ht="0.75" hidden="1">
      <c r="A238" s="1805"/>
      <c r="B238" s="1805"/>
      <c r="C238" s="361" t="s">
        <v>1085</v>
      </c>
      <c r="D238" s="2293"/>
      <c r="E238" s="2038"/>
      <c r="F238" s="2202"/>
      <c r="G238" s="397"/>
      <c r="H238" s="1517"/>
      <c r="I238" s="646"/>
      <c r="J238" s="567"/>
      <c r="K238" s="1517"/>
      <c r="L238" s="193"/>
      <c r="M238" s="329"/>
      <c r="N238" s="322"/>
      <c r="O238" s="1649"/>
      <c r="P238" s="1649"/>
    </row>
    <row s="1660" customFormat="1" customHeight="1" ht="18.75" hidden="1">
      <c r="A239" s="1805" t="s">
        <v>253</v>
      </c>
      <c r="B239" s="1805" t="s">
        <v>254</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309</v>
      </c>
      <c r="M239" s="329"/>
      <c r="N239" s="322"/>
      <c r="O239" s="1649"/>
      <c r="P239" s="1649"/>
    </row>
    <row s="1660" customFormat="1" customHeight="1" ht="18.75" hidden="1">
      <c r="A240" s="1805"/>
      <c r="B240" s="1805"/>
      <c r="C240" s="361" t="s">
        <v>1078</v>
      </c>
      <c r="D240" s="2293"/>
      <c r="E240" s="2038"/>
      <c r="F240" s="2202"/>
      <c r="G240" s="2248"/>
      <c r="H240" s="1517"/>
      <c r="I240" s="646" t="s">
        <v>1077</v>
      </c>
      <c r="J240" s="567"/>
      <c r="K240" s="1517"/>
      <c r="L240" s="193"/>
      <c r="M240" s="329"/>
      <c r="N240" s="322"/>
      <c r="O240" s="1649"/>
      <c r="P240" s="1649"/>
    </row>
    <row s="1660" customFormat="1" customHeight="1" ht="0.75" hidden="1">
      <c r="A241" s="1805"/>
      <c r="B241" s="1805"/>
      <c r="C241" s="361" t="s">
        <v>1085</v>
      </c>
      <c r="D241" s="2293"/>
      <c r="E241" s="2038"/>
      <c r="F241" s="2202"/>
      <c r="G241" s="397"/>
      <c r="H241" s="1517"/>
      <c r="I241" s="646"/>
      <c r="J241" s="567"/>
      <c r="K241" s="1517"/>
      <c r="L241" s="193"/>
      <c r="M241" s="329"/>
      <c r="N241" s="322"/>
      <c r="O241" s="1649"/>
      <c r="P241" s="1649"/>
    </row>
    <row s="1660" customFormat="1" customHeight="1" ht="18.75" hidden="1">
      <c r="A242" s="1805" t="s">
        <v>258</v>
      </c>
      <c r="B242" s="1805" t="s">
        <v>259</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309</v>
      </c>
      <c r="M242" s="329"/>
      <c r="N242" s="322"/>
      <c r="O242" s="1649"/>
      <c r="P242" s="1649"/>
    </row>
    <row s="1660" customFormat="1" customHeight="1" ht="18.75" hidden="1">
      <c r="A243" s="1805"/>
      <c r="B243" s="1805"/>
      <c r="C243" s="361" t="s">
        <v>1078</v>
      </c>
      <c r="D243" s="2293"/>
      <c r="E243" s="2038"/>
      <c r="F243" s="2202"/>
      <c r="G243" s="2248"/>
      <c r="H243" s="1517"/>
      <c r="I243" s="646" t="s">
        <v>1077</v>
      </c>
      <c r="J243" s="567"/>
      <c r="K243" s="1517"/>
      <c r="L243" s="193"/>
      <c r="M243" s="329"/>
      <c r="N243" s="322"/>
      <c r="O243" s="1649"/>
      <c r="P243" s="1649"/>
    </row>
    <row s="1660" customFormat="1" customHeight="1" ht="0.75" hidden="1">
      <c r="A244" s="1805"/>
      <c r="B244" s="1805"/>
      <c r="C244" s="361" t="s">
        <v>1085</v>
      </c>
      <c r="D244" s="2293"/>
      <c r="E244" s="2038"/>
      <c r="F244" s="2202"/>
      <c r="G244" s="397"/>
      <c r="H244" s="1517"/>
      <c r="I244" s="646"/>
      <c r="J244" s="567"/>
      <c r="K244" s="1517"/>
      <c r="L244" s="193"/>
      <c r="M244" s="329"/>
      <c r="N244" s="322"/>
      <c r="O244" s="1649"/>
      <c r="P244" s="1649"/>
    </row>
    <row s="1660" customFormat="1" customHeight="1" ht="18.75" hidden="1">
      <c r="A245" s="1805" t="s">
        <v>263</v>
      </c>
      <c r="B245" s="1805" t="s">
        <v>264</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309</v>
      </c>
      <c r="M245" s="329"/>
      <c r="N245" s="322"/>
      <c r="O245" s="1649"/>
      <c r="P245" s="1649"/>
    </row>
    <row s="1660" customFormat="1" customHeight="1" ht="18.75" hidden="1">
      <c r="A246" s="1805"/>
      <c r="B246" s="1805"/>
      <c r="C246" s="361" t="s">
        <v>1078</v>
      </c>
      <c r="D246" s="2293"/>
      <c r="E246" s="2038"/>
      <c r="F246" s="2202"/>
      <c r="G246" s="2248"/>
      <c r="H246" s="1517"/>
      <c r="I246" s="646" t="s">
        <v>1077</v>
      </c>
      <c r="J246" s="567"/>
      <c r="K246" s="1517"/>
      <c r="L246" s="193"/>
      <c r="M246" s="329"/>
      <c r="N246" s="322"/>
      <c r="O246" s="1649"/>
      <c r="P246" s="1649"/>
    </row>
    <row s="1660" customFormat="1" customHeight="1" ht="0.75" hidden="1">
      <c r="A247" s="1805"/>
      <c r="B247" s="1805"/>
      <c r="C247" s="361" t="s">
        <v>1085</v>
      </c>
      <c r="D247" s="2293"/>
      <c r="E247" s="2038"/>
      <c r="F247" s="2202"/>
      <c r="G247" s="397"/>
      <c r="H247" s="1517"/>
      <c r="I247" s="646"/>
      <c r="J247" s="567"/>
      <c r="K247" s="1517"/>
      <c r="L247" s="193"/>
      <c r="M247" s="329"/>
      <c r="N247" s="322"/>
      <c r="O247" s="1649"/>
      <c r="P247" s="1649"/>
    </row>
    <row s="1660" customFormat="1" customHeight="1" ht="18.75" hidden="1">
      <c r="A248" s="1805" t="s">
        <v>268</v>
      </c>
      <c r="B248" s="1805" t="s">
        <v>269</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309</v>
      </c>
      <c r="M248" s="329"/>
      <c r="N248" s="322"/>
      <c r="O248" s="1649"/>
      <c r="P248" s="1649"/>
    </row>
    <row s="1660" customFormat="1" customHeight="1" ht="18.75" hidden="1">
      <c r="A249" s="1805"/>
      <c r="B249" s="1805"/>
      <c r="C249" s="361" t="s">
        <v>1078</v>
      </c>
      <c r="D249" s="2293"/>
      <c r="E249" s="2038"/>
      <c r="F249" s="2202"/>
      <c r="G249" s="2248"/>
      <c r="H249" s="1517"/>
      <c r="I249" s="646" t="s">
        <v>1077</v>
      </c>
      <c r="J249" s="567"/>
      <c r="K249" s="1517"/>
      <c r="L249" s="193"/>
      <c r="M249" s="329"/>
      <c r="N249" s="322"/>
      <c r="O249" s="1649"/>
      <c r="P249" s="1649"/>
    </row>
    <row s="1660" customFormat="1" customHeight="1" ht="0.75" hidden="1">
      <c r="A250" s="1805"/>
      <c r="B250" s="1805"/>
      <c r="C250" s="361" t="s">
        <v>1085</v>
      </c>
      <c r="D250" s="2293"/>
      <c r="E250" s="2038"/>
      <c r="F250" s="2202"/>
      <c r="G250" s="397"/>
      <c r="H250" s="1517"/>
      <c r="I250" s="646"/>
      <c r="J250" s="567"/>
      <c r="K250" s="1517"/>
      <c r="L250" s="193"/>
      <c r="M250" s="329"/>
      <c r="N250" s="322"/>
      <c r="O250" s="1649"/>
      <c r="P250" s="1649"/>
    </row>
    <row s="1660" customFormat="1" customHeight="1" ht="18.75" hidden="1">
      <c r="A251" s="1805" t="s">
        <v>273</v>
      </c>
      <c r="B251" s="1805" t="s">
        <v>274</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309</v>
      </c>
      <c r="M251" s="329"/>
      <c r="N251" s="322"/>
      <c r="O251" s="1649"/>
      <c r="P251" s="1649"/>
    </row>
    <row s="1660" customFormat="1" customHeight="1" ht="18.75" hidden="1">
      <c r="A252" s="1805"/>
      <c r="B252" s="1805"/>
      <c r="C252" s="361" t="s">
        <v>1078</v>
      </c>
      <c r="D252" s="2293"/>
      <c r="E252" s="2038"/>
      <c r="F252" s="2202"/>
      <c r="G252" s="2248"/>
      <c r="H252" s="1517"/>
      <c r="I252" s="646" t="s">
        <v>1077</v>
      </c>
      <c r="J252" s="567"/>
      <c r="K252" s="1517"/>
      <c r="L252" s="193"/>
      <c r="M252" s="329"/>
      <c r="N252" s="322"/>
      <c r="O252" s="1649"/>
      <c r="P252" s="1649"/>
    </row>
    <row s="1660" customFormat="1" customHeight="1" ht="0.75" hidden="1">
      <c r="A253" s="1805"/>
      <c r="B253" s="1805"/>
      <c r="C253" s="361" t="s">
        <v>1085</v>
      </c>
      <c r="D253" s="2293"/>
      <c r="E253" s="2038"/>
      <c r="F253" s="2202"/>
      <c r="G253" s="397"/>
      <c r="H253" s="1517"/>
      <c r="I253" s="646"/>
      <c r="J253" s="567"/>
      <c r="K253" s="1517"/>
      <c r="L253" s="193"/>
      <c r="M253" s="329"/>
      <c r="N253" s="322"/>
      <c r="O253" s="1649"/>
      <c r="P253" s="1649"/>
    </row>
    <row s="1660" customFormat="1" customHeight="1" ht="18.75" hidden="1">
      <c r="A254" s="1805" t="s">
        <v>278</v>
      </c>
      <c r="B254" s="1805" t="s">
        <v>279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309</v>
      </c>
      <c r="M254" s="329"/>
      <c r="N254" s="322"/>
      <c r="O254" s="1649"/>
      <c r="P254" s="1649"/>
    </row>
    <row s="1660" customFormat="1" customHeight="1" ht="18.75" hidden="1">
      <c r="A255" s="1805"/>
      <c r="B255" s="1805"/>
      <c r="C255" s="361" t="s">
        <v>1078</v>
      </c>
      <c r="D255" s="2293"/>
      <c r="E255" s="2038"/>
      <c r="F255" s="2202"/>
      <c r="G255" s="2248"/>
      <c r="H255" s="1517"/>
      <c r="I255" s="646" t="s">
        <v>1077</v>
      </c>
      <c r="J255" s="567"/>
      <c r="K255" s="1517"/>
      <c r="L255" s="193"/>
      <c r="M255" s="329"/>
      <c r="N255" s="322"/>
      <c r="O255" s="1649"/>
      <c r="P255" s="1649"/>
    </row>
    <row s="1660" customFormat="1" customHeight="1" ht="0.75">
      <c r="A256" s="1805"/>
      <c r="B256" s="1805"/>
      <c r="C256" s="361" t="s">
        <v>1085</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309</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1078</v>
      </c>
      <c r="D259" s="2293"/>
      <c r="E259" s="2038"/>
      <c r="F259" s="2202"/>
      <c r="G259" s="2248"/>
      <c r="H259" s="1517"/>
      <c r="I259" s="646" t="s">
        <v>1077</v>
      </c>
      <c r="J259" s="567"/>
      <c r="K259" s="1517"/>
      <c r="L259" s="193"/>
      <c r="M259" s="1998"/>
      <c r="N259" s="322"/>
      <c r="O259" s="1649"/>
      <c r="P259" s="1649"/>
    </row>
    <row s="1660" customFormat="1" customHeight="1" ht="0.75" hidden="1">
      <c r="A260" s="1805"/>
      <c r="B260" s="1805"/>
      <c r="C260" s="361" t="s">
        <v>1085</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309</v>
      </c>
      <c r="M261" s="1999"/>
      <c r="N261" s="322"/>
      <c r="O261" s="1649"/>
      <c r="P261" s="1649"/>
    </row>
    <row s="1660" customFormat="1" customHeight="1" ht="18.75" hidden="1">
      <c r="A262" s="1805"/>
      <c r="B262" s="1805"/>
      <c r="C262" s="361" t="s">
        <v>1078</v>
      </c>
      <c r="D262" s="2293"/>
      <c r="E262" s="2038"/>
      <c r="F262" s="2202"/>
      <c r="G262" s="2248"/>
      <c r="H262" s="1517"/>
      <c r="I262" s="646" t="s">
        <v>1077</v>
      </c>
      <c r="J262" s="567"/>
      <c r="K262" s="1517"/>
      <c r="L262" s="193"/>
      <c r="M262" s="1886"/>
      <c r="N262" s="322"/>
      <c r="O262" s="1649"/>
      <c r="P262" s="1649"/>
    </row>
    <row s="1660" customFormat="1" customHeight="1" ht="0.75" hidden="1">
      <c r="A263" s="1805"/>
      <c r="B263" s="1805"/>
      <c r="C263" s="361" t="s">
        <v>1085</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309</v>
      </c>
      <c r="M264" s="329"/>
      <c r="N264" s="322"/>
      <c r="O264" s="1649"/>
      <c r="P264" s="1649"/>
    </row>
    <row s="1660" customFormat="1" customHeight="1" ht="18.75" hidden="1">
      <c r="A265" s="1805"/>
      <c r="B265" s="1805"/>
      <c r="C265" s="361" t="s">
        <v>1078</v>
      </c>
      <c r="D265" s="2293"/>
      <c r="E265" s="2038"/>
      <c r="F265" s="2202"/>
      <c r="G265" s="2248"/>
      <c r="H265" s="1517"/>
      <c r="I265" s="646" t="s">
        <v>1077</v>
      </c>
      <c r="J265" s="567"/>
      <c r="K265" s="1517"/>
      <c r="L265" s="193"/>
      <c r="M265" s="329"/>
      <c r="N265" s="322"/>
      <c r="O265" s="1649"/>
      <c r="P265" s="1649"/>
    </row>
    <row s="1660" customFormat="1" customHeight="1" ht="0.75" hidden="1">
      <c r="A266" s="1805"/>
      <c r="B266" s="1805"/>
      <c r="C266" s="361" t="s">
        <v>1085</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309</v>
      </c>
      <c r="M267" s="329"/>
      <c r="N267" s="322"/>
      <c r="O267" s="1649"/>
      <c r="P267" s="1649"/>
    </row>
    <row s="1660" customFormat="1" customHeight="1" ht="18.75" hidden="1">
      <c r="A268" s="1805"/>
      <c r="B268" s="1805"/>
      <c r="C268" s="361" t="s">
        <v>1078</v>
      </c>
      <c r="D268" s="2293"/>
      <c r="E268" s="2038"/>
      <c r="F268" s="2202"/>
      <c r="G268" s="2248"/>
      <c r="H268" s="1517"/>
      <c r="I268" s="646" t="s">
        <v>1077</v>
      </c>
      <c r="J268" s="567"/>
      <c r="K268" s="1517"/>
      <c r="L268" s="193"/>
      <c r="M268" s="329"/>
      <c r="N268" s="322"/>
      <c r="O268" s="1649"/>
      <c r="P268" s="1649"/>
    </row>
    <row s="1660" customFormat="1" customHeight="1" ht="0.75" hidden="1">
      <c r="A269" s="1805"/>
      <c r="B269" s="1805"/>
      <c r="C269" s="361" t="s">
        <v>1085</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309</v>
      </c>
      <c r="M270" s="329"/>
      <c r="N270" s="322"/>
      <c r="O270" s="1649"/>
      <c r="P270" s="1649"/>
    </row>
    <row s="1660" customFormat="1" customHeight="1" ht="18.75" hidden="1">
      <c r="A271" s="1805"/>
      <c r="B271" s="1805"/>
      <c r="C271" s="361" t="s">
        <v>1078</v>
      </c>
      <c r="D271" s="2293"/>
      <c r="E271" s="2038"/>
      <c r="F271" s="2202"/>
      <c r="G271" s="2248"/>
      <c r="H271" s="1517"/>
      <c r="I271" s="646" t="s">
        <v>1077</v>
      </c>
      <c r="J271" s="567"/>
      <c r="K271" s="1517"/>
      <c r="L271" s="193"/>
      <c r="M271" s="329"/>
      <c r="N271" s="322"/>
      <c r="O271" s="1649"/>
      <c r="P271" s="1649"/>
    </row>
    <row s="1660" customFormat="1" customHeight="1" ht="0.75" hidden="1">
      <c r="A272" s="1805"/>
      <c r="B272" s="1805"/>
      <c r="C272" s="361" t="s">
        <v>1085</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309</v>
      </c>
      <c r="M273" s="329"/>
      <c r="N273" s="322"/>
      <c r="O273" s="1649"/>
      <c r="P273" s="1649"/>
    </row>
    <row s="1660" customFormat="1" customHeight="1" ht="18.75" hidden="1">
      <c r="A274" s="1805"/>
      <c r="B274" s="1805"/>
      <c r="C274" s="361" t="s">
        <v>1078</v>
      </c>
      <c r="D274" s="2293"/>
      <c r="E274" s="2038"/>
      <c r="F274" s="2202"/>
      <c r="G274" s="2248"/>
      <c r="H274" s="1517"/>
      <c r="I274" s="646" t="s">
        <v>1077</v>
      </c>
      <c r="J274" s="567"/>
      <c r="K274" s="1517"/>
      <c r="L274" s="193"/>
      <c r="M274" s="329"/>
      <c r="N274" s="322"/>
      <c r="O274" s="1649"/>
      <c r="P274" s="1649"/>
    </row>
    <row s="1660" customFormat="1" customHeight="1" ht="0.75" hidden="1">
      <c r="A275" s="1805"/>
      <c r="B275" s="1805"/>
      <c r="C275" s="361" t="s">
        <v>1085</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309</v>
      </c>
      <c r="M276" s="329"/>
      <c r="N276" s="322"/>
      <c r="O276" s="1649"/>
      <c r="P276" s="1649"/>
    </row>
    <row s="1660" customFormat="1" customHeight="1" ht="18.75" hidden="1">
      <c r="A277" s="1805"/>
      <c r="B277" s="1805"/>
      <c r="C277" s="361" t="s">
        <v>1078</v>
      </c>
      <c r="D277" s="2293"/>
      <c r="E277" s="2038"/>
      <c r="F277" s="2202"/>
      <c r="G277" s="2248"/>
      <c r="H277" s="1517"/>
      <c r="I277" s="646" t="s">
        <v>1077</v>
      </c>
      <c r="J277" s="567"/>
      <c r="K277" s="1517"/>
      <c r="L277" s="193"/>
      <c r="M277" s="329"/>
      <c r="N277" s="322"/>
      <c r="O277" s="1649"/>
      <c r="P277" s="1649"/>
    </row>
    <row s="1660" customFormat="1" customHeight="1" ht="0.75" hidden="1">
      <c r="A278" s="1805"/>
      <c r="B278" s="1805"/>
      <c r="C278" s="361" t="s">
        <v>1085</v>
      </c>
      <c r="D278" s="2293"/>
      <c r="E278" s="2038"/>
      <c r="F278" s="2202"/>
      <c r="G278" s="397"/>
      <c r="H278" s="1517"/>
      <c r="I278" s="646"/>
      <c r="J278" s="567"/>
      <c r="K278" s="1517"/>
      <c r="L278" s="193"/>
      <c r="M278" s="329"/>
      <c r="N278" s="322"/>
      <c r="O278" s="1649"/>
      <c r="P278" s="1649"/>
    </row>
    <row s="1660" customFormat="1" customHeight="1" ht="18.75" hidden="1">
      <c r="A279" s="1805" t="s">
        <v>195</v>
      </c>
      <c r="B279" s="1805" t="s">
        <v>196</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309</v>
      </c>
      <c r="M279" s="329"/>
      <c r="N279" s="322"/>
      <c r="O279" s="1649"/>
      <c r="P279" s="1649"/>
    </row>
    <row s="1660" customFormat="1" customHeight="1" ht="18.75" hidden="1">
      <c r="A280" s="1805"/>
      <c r="B280" s="1805"/>
      <c r="C280" s="361" t="s">
        <v>1078</v>
      </c>
      <c r="D280" s="2293"/>
      <c r="E280" s="2038"/>
      <c r="F280" s="2202"/>
      <c r="G280" s="2248"/>
      <c r="H280" s="1517"/>
      <c r="I280" s="646" t="s">
        <v>1077</v>
      </c>
      <c r="J280" s="567"/>
      <c r="K280" s="1517"/>
      <c r="L280" s="193"/>
      <c r="M280" s="329"/>
      <c r="N280" s="322"/>
      <c r="O280" s="1649"/>
      <c r="P280" s="1649"/>
    </row>
    <row s="1660" customFormat="1" customHeight="1" ht="0.75" hidden="1">
      <c r="A281" s="1805"/>
      <c r="B281" s="1805"/>
      <c r="C281" s="361" t="s">
        <v>1085</v>
      </c>
      <c r="D281" s="2293"/>
      <c r="E281" s="2038"/>
      <c r="F281" s="2202"/>
      <c r="G281" s="397"/>
      <c r="H281" s="1517"/>
      <c r="I281" s="646"/>
      <c r="J281" s="567"/>
      <c r="K281" s="1517"/>
      <c r="L281" s="193"/>
      <c r="M281" s="329"/>
      <c r="N281" s="322"/>
      <c r="O281" s="1649"/>
      <c r="P281" s="1649"/>
    </row>
    <row s="1660" customFormat="1" customHeight="1" ht="18.75" hidden="1">
      <c r="A282" s="1805" t="s">
        <v>211</v>
      </c>
      <c r="B282" s="1805" t="s">
        <v>212</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тариф на питьевую воду</v>
      </c>
      <c r="H282" s="1887"/>
      <c r="I282" s="1763"/>
      <c r="J282" s="1798"/>
      <c r="K282" s="1803"/>
      <c r="L282" s="1887" t="s">
        <v>309</v>
      </c>
      <c r="M282" s="329"/>
      <c r="N282" s="322"/>
      <c r="O282" s="1649"/>
      <c r="P282" s="1649"/>
    </row>
    <row s="1660" customFormat="1" customHeight="1" ht="18.75" hidden="1">
      <c r="A283" s="1805"/>
      <c r="B283" s="1805"/>
      <c r="C283" s="361" t="s">
        <v>1078</v>
      </c>
      <c r="D283" s="2293"/>
      <c r="E283" s="2038"/>
      <c r="F283" s="2202"/>
      <c r="G283" s="2248"/>
      <c r="H283" s="1517"/>
      <c r="I283" s="646" t="s">
        <v>1077</v>
      </c>
      <c r="J283" s="567"/>
      <c r="K283" s="1517"/>
      <c r="L283" s="193"/>
      <c r="M283" s="329"/>
      <c r="N283" s="322"/>
      <c r="O283" s="1649"/>
      <c r="P283" s="1649"/>
    </row>
    <row s="1660" customFormat="1" customHeight="1" ht="0.75" hidden="1">
      <c r="A284" s="1805"/>
      <c r="B284" s="1805"/>
      <c r="C284" s="361" t="s">
        <v>1085</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тариф на техническую воду</v>
      </c>
      <c r="H285" s="1887"/>
      <c r="I285" s="1763"/>
      <c r="J285" s="1798"/>
      <c r="K285" s="1803"/>
      <c r="L285" s="1887" t="s">
        <v>309</v>
      </c>
      <c r="M285" s="329"/>
      <c r="N285" s="322"/>
      <c r="O285" s="1649"/>
      <c r="P285" s="1649"/>
    </row>
    <row s="1660" customFormat="1" customHeight="1" ht="18.75" hidden="1">
      <c r="A286" s="1805"/>
      <c r="B286" s="1805"/>
      <c r="C286" s="361" t="s">
        <v>1078</v>
      </c>
      <c r="D286" s="2293"/>
      <c r="E286" s="2038"/>
      <c r="F286" s="2202"/>
      <c r="G286" s="2248"/>
      <c r="H286" s="1517"/>
      <c r="I286" s="646" t="s">
        <v>1077</v>
      </c>
      <c r="J286" s="567"/>
      <c r="K286" s="1517"/>
      <c r="L286" s="193"/>
      <c r="M286" s="329"/>
      <c r="N286" s="322"/>
      <c r="O286" s="1649"/>
      <c r="P286" s="1649"/>
    </row>
    <row s="1660" customFormat="1" customHeight="1" ht="0.75" hidden="1">
      <c r="A287" s="1805"/>
      <c r="B287" s="1805"/>
      <c r="C287" s="361" t="s">
        <v>1085</v>
      </c>
      <c r="D287" s="2293"/>
      <c r="E287" s="2038"/>
      <c r="F287" s="2202"/>
      <c r="G287" s="397"/>
      <c r="H287" s="1517"/>
      <c r="I287" s="646"/>
      <c r="J287" s="567"/>
      <c r="K287" s="1517"/>
      <c r="L287" s="193"/>
      <c r="M287" s="329"/>
      <c r="N287" s="322"/>
      <c r="O287" s="1649"/>
      <c r="P287" s="1649"/>
    </row>
    <row s="1660" customFormat="1" customHeight="1" ht="18.75" hidden="1">
      <c r="A288" s="1805" t="s">
        <v>231</v>
      </c>
      <c r="B288" s="1805" t="s">
        <v>232</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309</v>
      </c>
      <c r="M288" s="329"/>
      <c r="N288" s="322"/>
      <c r="O288" s="1649"/>
      <c r="P288" s="1649"/>
    </row>
    <row s="1660" customFormat="1" customHeight="1" ht="18.75" hidden="1">
      <c r="A289" s="1805"/>
      <c r="B289" s="1805"/>
      <c r="C289" s="361" t="s">
        <v>1078</v>
      </c>
      <c r="D289" s="2293"/>
      <c r="E289" s="2038"/>
      <c r="F289" s="2202"/>
      <c r="G289" s="2248"/>
      <c r="H289" s="1517"/>
      <c r="I289" s="646" t="s">
        <v>1077</v>
      </c>
      <c r="J289" s="567"/>
      <c r="K289" s="1517"/>
      <c r="L289" s="193"/>
      <c r="M289" s="329"/>
      <c r="N289" s="322"/>
      <c r="O289" s="1649"/>
      <c r="P289" s="1649"/>
    </row>
    <row s="1660" customFormat="1" customHeight="1" ht="0.75" hidden="1">
      <c r="A290" s="1805"/>
      <c r="B290" s="1805"/>
      <c r="C290" s="361" t="s">
        <v>1085</v>
      </c>
      <c r="D290" s="2293"/>
      <c r="E290" s="2038"/>
      <c r="F290" s="2202"/>
      <c r="G290" s="397"/>
      <c r="H290" s="1517"/>
      <c r="I290" s="646"/>
      <c r="J290" s="567"/>
      <c r="K290" s="1517"/>
      <c r="L290" s="193"/>
      <c r="M290" s="329"/>
      <c r="N290" s="322"/>
      <c r="O290" s="1649"/>
      <c r="P290" s="1649"/>
    </row>
    <row s="1660" customFormat="1" customHeight="1" ht="18.75" hidden="1">
      <c r="A291" s="1805" t="s">
        <v>236</v>
      </c>
      <c r="B291" s="1805" t="s">
        <v>237</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309</v>
      </c>
      <c r="M291" s="329"/>
      <c r="N291" s="322"/>
      <c r="O291" s="1649"/>
      <c r="P291" s="1649"/>
    </row>
    <row s="1660" customFormat="1" customHeight="1" ht="18.75" hidden="1">
      <c r="A292" s="1805"/>
      <c r="B292" s="1805"/>
      <c r="C292" s="361" t="s">
        <v>1078</v>
      </c>
      <c r="D292" s="2293"/>
      <c r="E292" s="2038"/>
      <c r="F292" s="2202"/>
      <c r="G292" s="2248"/>
      <c r="H292" s="1517"/>
      <c r="I292" s="646" t="s">
        <v>1077</v>
      </c>
      <c r="J292" s="567"/>
      <c r="K292" s="1517"/>
      <c r="L292" s="193"/>
      <c r="M292" s="329"/>
      <c r="N292" s="322"/>
      <c r="O292" s="1649"/>
      <c r="P292" s="1649"/>
    </row>
    <row s="1660" customFormat="1" customHeight="1" ht="0.75" hidden="1">
      <c r="A293" s="1805"/>
      <c r="B293" s="1805"/>
      <c r="C293" s="361" t="s">
        <v>1085</v>
      </c>
      <c r="D293" s="2293"/>
      <c r="E293" s="2038"/>
      <c r="F293" s="2202"/>
      <c r="G293" s="397"/>
      <c r="H293" s="1517"/>
      <c r="I293" s="646"/>
      <c r="J293" s="567"/>
      <c r="K293" s="1517"/>
      <c r="L293" s="193"/>
      <c r="M293" s="329"/>
      <c r="N293" s="322"/>
      <c r="O293" s="1649"/>
      <c r="P293" s="1649"/>
    </row>
    <row s="1660" customFormat="1" customHeight="1" ht="18.75" hidden="1">
      <c r="A294" s="1805" t="s">
        <v>245</v>
      </c>
      <c r="B294" s="1805" t="s">
        <v>246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тариф на подключение</v>
      </c>
      <c r="H294" s="1887"/>
      <c r="I294" s="1763"/>
      <c r="J294" s="1798"/>
      <c r="K294" s="1803"/>
      <c r="L294" s="1887" t="s">
        <v>309</v>
      </c>
      <c r="M294" s="329"/>
      <c r="N294" s="322"/>
      <c r="O294" s="1649"/>
      <c r="P294" s="1649"/>
    </row>
    <row s="1660" customFormat="1" customHeight="1" ht="18.75" hidden="1">
      <c r="A295" s="1805"/>
      <c r="B295" s="1805"/>
      <c r="C295" s="361" t="s">
        <v>1078</v>
      </c>
      <c r="D295" s="2293"/>
      <c r="E295" s="2038"/>
      <c r="F295" s="2202"/>
      <c r="G295" s="2248"/>
      <c r="H295" s="1517"/>
      <c r="I295" s="646" t="s">
        <v>1077</v>
      </c>
      <c r="J295" s="567"/>
      <c r="K295" s="1517"/>
      <c r="L295" s="193"/>
      <c r="M295" s="329"/>
      <c r="N295" s="322"/>
      <c r="O295" s="1649"/>
      <c r="P295" s="1649"/>
    </row>
    <row s="1660" customFormat="1" customHeight="1" ht="0.75" hidden="1">
      <c r="A296" s="1805"/>
      <c r="B296" s="1805"/>
      <c r="C296" s="361" t="s">
        <v>1085</v>
      </c>
      <c r="D296" s="2293"/>
      <c r="E296" s="2038"/>
      <c r="F296" s="2202"/>
      <c r="G296" s="397"/>
      <c r="H296" s="1517"/>
      <c r="I296" s="646"/>
      <c r="J296" s="567"/>
      <c r="K296" s="1517"/>
      <c r="L296" s="193"/>
      <c r="M296" s="329"/>
      <c r="N296" s="322"/>
      <c r="O296" s="1649"/>
      <c r="P296" s="1649"/>
    </row>
    <row s="1660" customFormat="1" customHeight="1" ht="18.75" hidden="1">
      <c r="A297" s="1805" t="s">
        <v>253</v>
      </c>
      <c r="B297" s="1805" t="s">
        <v>254</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309</v>
      </c>
      <c r="M297" s="329"/>
      <c r="N297" s="322"/>
      <c r="O297" s="1649"/>
      <c r="P297" s="1649"/>
    </row>
    <row s="1660" customFormat="1" customHeight="1" ht="18.75" hidden="1">
      <c r="A298" s="1805"/>
      <c r="B298" s="1805"/>
      <c r="C298" s="361" t="s">
        <v>1078</v>
      </c>
      <c r="D298" s="2293"/>
      <c r="E298" s="2038"/>
      <c r="F298" s="2202"/>
      <c r="G298" s="2248"/>
      <c r="H298" s="1517"/>
      <c r="I298" s="646" t="s">
        <v>1077</v>
      </c>
      <c r="J298" s="567"/>
      <c r="K298" s="1517"/>
      <c r="L298" s="193"/>
      <c r="M298" s="329"/>
      <c r="N298" s="322"/>
      <c r="O298" s="1649"/>
      <c r="P298" s="1649"/>
    </row>
    <row s="1660" customFormat="1" customHeight="1" ht="0.75" hidden="1">
      <c r="A299" s="1805"/>
      <c r="B299" s="1805"/>
      <c r="C299" s="361" t="s">
        <v>1085</v>
      </c>
      <c r="D299" s="2293"/>
      <c r="E299" s="2038"/>
      <c r="F299" s="2202"/>
      <c r="G299" s="397"/>
      <c r="H299" s="1517"/>
      <c r="I299" s="646"/>
      <c r="J299" s="567"/>
      <c r="K299" s="1517"/>
      <c r="L299" s="193"/>
      <c r="M299" s="329"/>
      <c r="N299" s="322"/>
      <c r="O299" s="1649"/>
      <c r="P299" s="1649"/>
    </row>
    <row s="1660" customFormat="1" customHeight="1" ht="18.75" hidden="1">
      <c r="A300" s="1805" t="s">
        <v>258</v>
      </c>
      <c r="B300" s="1805" t="s">
        <v>259</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309</v>
      </c>
      <c r="M300" s="329"/>
      <c r="N300" s="322"/>
      <c r="O300" s="1649"/>
      <c r="P300" s="1649"/>
    </row>
    <row s="1660" customFormat="1" customHeight="1" ht="18.75" hidden="1">
      <c r="A301" s="1805"/>
      <c r="B301" s="1805"/>
      <c r="C301" s="361" t="s">
        <v>1078</v>
      </c>
      <c r="D301" s="2293"/>
      <c r="E301" s="2038"/>
      <c r="F301" s="2202"/>
      <c r="G301" s="2248"/>
      <c r="H301" s="1517"/>
      <c r="I301" s="646" t="s">
        <v>1077</v>
      </c>
      <c r="J301" s="567"/>
      <c r="K301" s="1517"/>
      <c r="L301" s="193"/>
      <c r="M301" s="329"/>
      <c r="N301" s="322"/>
      <c r="O301" s="1649"/>
      <c r="P301" s="1649"/>
    </row>
    <row s="1660" customFormat="1" customHeight="1" ht="0.75" hidden="1">
      <c r="A302" s="1805"/>
      <c r="B302" s="1805"/>
      <c r="C302" s="361" t="s">
        <v>1085</v>
      </c>
      <c r="D302" s="2293"/>
      <c r="E302" s="2038"/>
      <c r="F302" s="2202"/>
      <c r="G302" s="397"/>
      <c r="H302" s="1517"/>
      <c r="I302" s="646"/>
      <c r="J302" s="567"/>
      <c r="K302" s="1517"/>
      <c r="L302" s="193"/>
      <c r="M302" s="329"/>
      <c r="N302" s="322"/>
      <c r="O302" s="1649"/>
      <c r="P302" s="1649"/>
    </row>
    <row s="1660" customFormat="1" customHeight="1" ht="18.75" hidden="1">
      <c r="A303" s="1805" t="s">
        <v>263</v>
      </c>
      <c r="B303" s="1805" t="s">
        <v>264</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309</v>
      </c>
      <c r="M303" s="329"/>
      <c r="N303" s="322"/>
      <c r="O303" s="1649"/>
      <c r="P303" s="1649"/>
    </row>
    <row s="1660" customFormat="1" customHeight="1" ht="18.75" hidden="1">
      <c r="A304" s="1805"/>
      <c r="B304" s="1805"/>
      <c r="C304" s="361" t="s">
        <v>1078</v>
      </c>
      <c r="D304" s="2293"/>
      <c r="E304" s="2038"/>
      <c r="F304" s="2202"/>
      <c r="G304" s="2248"/>
      <c r="H304" s="1517"/>
      <c r="I304" s="646" t="s">
        <v>1077</v>
      </c>
      <c r="J304" s="567"/>
      <c r="K304" s="1517"/>
      <c r="L304" s="193"/>
      <c r="M304" s="329"/>
      <c r="N304" s="322"/>
      <c r="O304" s="1649"/>
      <c r="P304" s="1649"/>
    </row>
    <row s="1660" customFormat="1" customHeight="1" ht="0.75" hidden="1">
      <c r="A305" s="1805"/>
      <c r="B305" s="1805"/>
      <c r="C305" s="361" t="s">
        <v>1085</v>
      </c>
      <c r="D305" s="2293"/>
      <c r="E305" s="2038"/>
      <c r="F305" s="2202"/>
      <c r="G305" s="397"/>
      <c r="H305" s="1517"/>
      <c r="I305" s="646"/>
      <c r="J305" s="567"/>
      <c r="K305" s="1517"/>
      <c r="L305" s="193"/>
      <c r="M305" s="329"/>
      <c r="N305" s="322"/>
      <c r="O305" s="1649"/>
      <c r="P305" s="1649"/>
    </row>
    <row s="1660" customFormat="1" customHeight="1" ht="18.75" hidden="1">
      <c r="A306" s="1805" t="s">
        <v>268</v>
      </c>
      <c r="B306" s="1805" t="s">
        <v>269</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309</v>
      </c>
      <c r="M306" s="329"/>
      <c r="N306" s="322"/>
      <c r="O306" s="1649"/>
      <c r="P306" s="1649"/>
    </row>
    <row s="1660" customFormat="1" customHeight="1" ht="18.75" hidden="1">
      <c r="A307" s="1805"/>
      <c r="B307" s="1805"/>
      <c r="C307" s="361" t="s">
        <v>1078</v>
      </c>
      <c r="D307" s="2293"/>
      <c r="E307" s="2038"/>
      <c r="F307" s="2202"/>
      <c r="G307" s="2248"/>
      <c r="H307" s="1517"/>
      <c r="I307" s="646" t="s">
        <v>1077</v>
      </c>
      <c r="J307" s="567"/>
      <c r="K307" s="1517"/>
      <c r="L307" s="193"/>
      <c r="M307" s="329"/>
      <c r="N307" s="322"/>
      <c r="O307" s="1649"/>
      <c r="P307" s="1649"/>
    </row>
    <row s="1660" customFormat="1" customHeight="1" ht="0.75" hidden="1">
      <c r="A308" s="1805"/>
      <c r="B308" s="1805"/>
      <c r="C308" s="361" t="s">
        <v>1085</v>
      </c>
      <c r="D308" s="2293"/>
      <c r="E308" s="2038"/>
      <c r="F308" s="2202"/>
      <c r="G308" s="397"/>
      <c r="H308" s="1517"/>
      <c r="I308" s="646"/>
      <c r="J308" s="567"/>
      <c r="K308" s="1517"/>
      <c r="L308" s="193"/>
      <c r="M308" s="329"/>
      <c r="N308" s="322"/>
      <c r="O308" s="1649"/>
      <c r="P308" s="1649"/>
    </row>
    <row s="1660" customFormat="1" customHeight="1" ht="18.75" hidden="1">
      <c r="A309" s="1805" t="s">
        <v>273</v>
      </c>
      <c r="B309" s="1805" t="s">
        <v>274</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309</v>
      </c>
      <c r="M309" s="329"/>
      <c r="N309" s="322"/>
      <c r="O309" s="1649"/>
      <c r="P309" s="1649"/>
    </row>
    <row s="1660" customFormat="1" customHeight="1" ht="18.75" hidden="1">
      <c r="A310" s="1805"/>
      <c r="B310" s="1805"/>
      <c r="C310" s="361" t="s">
        <v>1078</v>
      </c>
      <c r="D310" s="2293"/>
      <c r="E310" s="2038"/>
      <c r="F310" s="2202"/>
      <c r="G310" s="2248"/>
      <c r="H310" s="1517"/>
      <c r="I310" s="646" t="s">
        <v>1077</v>
      </c>
      <c r="J310" s="567"/>
      <c r="K310" s="1517"/>
      <c r="L310" s="193"/>
      <c r="M310" s="329"/>
      <c r="N310" s="322"/>
      <c r="O310" s="1649"/>
      <c r="P310" s="1649"/>
    </row>
    <row s="1660" customFormat="1" customHeight="1" ht="0.75" hidden="1">
      <c r="A311" s="1805"/>
      <c r="B311" s="1805"/>
      <c r="C311" s="361" t="s">
        <v>1085</v>
      </c>
      <c r="D311" s="2293"/>
      <c r="E311" s="2038"/>
      <c r="F311" s="2202"/>
      <c r="G311" s="397"/>
      <c r="H311" s="1517"/>
      <c r="I311" s="646"/>
      <c r="J311" s="567"/>
      <c r="K311" s="1517"/>
      <c r="L311" s="193"/>
      <c r="M311" s="329"/>
      <c r="N311" s="322"/>
      <c r="O311" s="1649"/>
      <c r="P311" s="1649"/>
    </row>
    <row s="1660" customFormat="1" customHeight="1" ht="18.75" hidden="1">
      <c r="A312" s="1805" t="s">
        <v>278</v>
      </c>
      <c r="B312" s="1805" t="s">
        <v>279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309</v>
      </c>
      <c r="M312" s="329"/>
      <c r="N312" s="322"/>
      <c r="O312" s="1649"/>
      <c r="P312" s="1649"/>
    </row>
    <row s="1660" customFormat="1" customHeight="1" ht="18.75" hidden="1">
      <c r="A313" s="1805"/>
      <c r="B313" s="1805"/>
      <c r="C313" s="361" t="s">
        <v>1078</v>
      </c>
      <c r="D313" s="2293"/>
      <c r="E313" s="2038"/>
      <c r="F313" s="2202"/>
      <c r="G313" s="2248"/>
      <c r="H313" s="1517"/>
      <c r="I313" s="646" t="s">
        <v>1077</v>
      </c>
      <c r="J313" s="567"/>
      <c r="K313" s="1517"/>
      <c r="L313" s="193"/>
      <c r="M313" s="329"/>
      <c r="N313" s="322"/>
      <c r="O313" s="1649"/>
      <c r="P313" s="1649"/>
    </row>
    <row s="1660" customFormat="1" customHeight="1" ht="0.75">
      <c r="A314" s="1805"/>
      <c r="B314" s="1805"/>
      <c r="C314" s="361" t="s">
        <v>1085</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CB097-9FBD-A91E-3BDB-27D0E17B22D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226</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МУП "Водоканал"</v>
      </c>
      <c r="E6" s="2282"/>
      <c r="F6" s="2282"/>
      <c r="G6" s="2283"/>
      <c r="H6" s="245"/>
      <c r="J6" s="1649"/>
      <c r="K6" s="1649"/>
    </row>
    <row customHeight="1" ht="14.25">
      <c r="C7" s="368"/>
      <c r="D7" s="353"/>
      <c r="E7" s="386"/>
      <c r="F7" s="386"/>
      <c r="G7" s="747"/>
      <c r="H7" s="172"/>
    </row>
    <row customHeight="1" ht="14.25">
      <c r="C8" s="368"/>
      <c r="D8" s="2044" t="s">
        <v>303</v>
      </c>
      <c r="E8" s="2044"/>
      <c r="F8" s="2044"/>
      <c r="G8" s="2044"/>
      <c r="H8" s="2284" t="s">
        <v>304</v>
      </c>
    </row>
    <row customHeight="1" ht="14.25">
      <c r="C9" s="368"/>
      <c r="D9" s="383" t="s">
        <v>86</v>
      </c>
      <c r="E9" s="88" t="s">
        <v>305</v>
      </c>
      <c r="F9" s="88" t="s">
        <v>306</v>
      </c>
      <c r="G9" s="88" t="s">
        <v>395</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1086</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1041</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6E78E-5881-511A-74B4-96CF6673F0A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1087</v>
      </c>
      <c r="E5" s="2067"/>
      <c r="F5" s="2067"/>
      <c r="G5" s="2067"/>
      <c r="H5" s="2067"/>
      <c r="I5" s="2067"/>
      <c r="J5" s="2067"/>
    </row>
    <row customHeight="1" ht="15">
      <c r="C6" s="156"/>
      <c r="D6" s="2035" t="str">
        <f>IF(org=0,"Не определено",org)</f>
        <v>МУП "Водоканал"</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304</v>
      </c>
    </row>
    <row s="1660" customFormat="1" customHeight="1" ht="15">
      <c r="A10" s="754"/>
      <c r="C10" s="156"/>
      <c r="D10" s="706"/>
      <c r="E10" s="2195" t="s">
        <v>568</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569</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303</v>
      </c>
      <c r="E12" s="2198"/>
      <c r="F12" s="2198"/>
      <c r="G12" s="881"/>
      <c r="H12" s="881"/>
      <c r="I12" s="881"/>
      <c r="J12" s="881"/>
      <c r="K12" s="2018"/>
      <c r="U12" s="670"/>
    </row>
    <row customHeight="1" ht="33.75">
      <c r="C13" s="156"/>
      <c r="D13" s="799" t="s">
        <v>86</v>
      </c>
      <c r="E13" s="801" t="s">
        <v>305</v>
      </c>
      <c r="F13" s="801" t="s">
        <v>570</v>
      </c>
      <c r="G13" s="802" t="s">
        <v>306</v>
      </c>
      <c r="H13" s="801" t="s">
        <v>395</v>
      </c>
      <c r="I13" s="802" t="s">
        <v>306</v>
      </c>
      <c r="J13" s="801" t="s">
        <v>395</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727</v>
      </c>
      <c r="F15" s="517" t="s">
        <v>728</v>
      </c>
      <c r="G15" s="673"/>
      <c r="H15" s="673"/>
      <c r="I15" s="673"/>
      <c r="J15" s="673"/>
      <c r="K15" s="270" t="s">
        <v>729</v>
      </c>
    </row>
    <row customHeight="1" ht="22.5" hidden="1">
      <c r="A16" s="501"/>
      <c r="C16" s="522"/>
      <c r="D16" s="517">
        <v>2</v>
      </c>
      <c r="E16" s="260" t="s">
        <v>730</v>
      </c>
      <c r="F16" s="517" t="s">
        <v>731</v>
      </c>
      <c r="G16" s="673"/>
      <c r="H16" s="673"/>
      <c r="I16" s="673"/>
      <c r="J16" s="673"/>
      <c r="K16" s="270" t="s">
        <v>732</v>
      </c>
    </row>
    <row customHeight="1" ht="123.75" hidden="1">
      <c r="A17" s="501"/>
      <c r="C17" s="522"/>
      <c r="D17" s="517">
        <v>3</v>
      </c>
      <c r="E17" s="260" t="s">
        <v>1088</v>
      </c>
      <c r="F17" s="517" t="s">
        <v>309</v>
      </c>
      <c r="G17" s="673"/>
      <c r="H17" s="673"/>
      <c r="I17" s="673"/>
      <c r="J17" s="673"/>
      <c r="K17" s="270" t="s">
        <v>1089</v>
      </c>
    </row>
    <row customHeight="1" ht="45">
      <c r="A18" s="501"/>
      <c r="C18" s="522"/>
      <c r="D18" s="517">
        <v>4</v>
      </c>
      <c r="E18" s="260" t="s">
        <v>733</v>
      </c>
      <c r="F18" s="517" t="s">
        <v>309</v>
      </c>
      <c r="G18" s="803" t="s">
        <v>309</v>
      </c>
      <c r="H18" s="804" t="s">
        <v>309</v>
      </c>
      <c r="I18" s="517" t="s">
        <v>309</v>
      </c>
      <c r="J18" s="574" t="s">
        <v>309</v>
      </c>
      <c r="K18" s="270" t="s">
        <v>1090</v>
      </c>
    </row>
    <row customHeight="1" ht="33.75">
      <c r="A19" s="501"/>
      <c r="C19" s="522"/>
      <c r="D19" s="535" t="s">
        <v>671</v>
      </c>
      <c r="E19" s="555" t="s">
        <v>735</v>
      </c>
      <c r="F19" s="517" t="s">
        <v>736</v>
      </c>
      <c r="G19" s="811"/>
      <c r="H19" s="86"/>
      <c r="I19" s="811"/>
      <c r="J19" s="812"/>
      <c r="K19" s="674"/>
    </row>
    <row customHeight="1" ht="33.75">
      <c r="A20" s="501"/>
      <c r="C20" s="522"/>
      <c r="D20" s="535" t="s">
        <v>714</v>
      </c>
      <c r="E20" s="555" t="s">
        <v>737</v>
      </c>
      <c r="F20" s="517" t="s">
        <v>738</v>
      </c>
      <c r="G20" s="811"/>
      <c r="H20" s="86"/>
      <c r="I20" s="811"/>
      <c r="J20" s="86"/>
      <c r="K20" s="674"/>
    </row>
    <row customHeight="1" ht="45">
      <c r="A21" s="501"/>
      <c r="C21" s="522"/>
      <c r="D21" s="535" t="s">
        <v>717</v>
      </c>
      <c r="E21" s="555" t="s">
        <v>739</v>
      </c>
      <c r="F21" s="517" t="s">
        <v>575</v>
      </c>
      <c r="G21" s="675"/>
      <c r="H21" s="86"/>
      <c r="I21" s="675"/>
      <c r="J21" s="86"/>
      <c r="K21" s="674"/>
    </row>
    <row customHeight="1" ht="67.5" hidden="1">
      <c r="A22" s="501"/>
      <c r="C22" s="522"/>
      <c r="D22" s="517">
        <v>5</v>
      </c>
      <c r="E22" s="260" t="s">
        <v>1091</v>
      </c>
      <c r="F22" s="517" t="s">
        <v>562</v>
      </c>
      <c r="G22" s="676"/>
      <c r="H22" s="677"/>
      <c r="I22" s="676"/>
      <c r="J22" s="677"/>
      <c r="K22" s="270" t="s">
        <v>1092</v>
      </c>
    </row>
    <row customHeight="1" ht="33.75" hidden="1">
      <c r="C23" s="447"/>
      <c r="D23" s="517">
        <v>6</v>
      </c>
      <c r="E23" s="260" t="s">
        <v>1093</v>
      </c>
      <c r="F23" s="517" t="s">
        <v>1094</v>
      </c>
      <c r="G23" s="676"/>
      <c r="H23" s="676"/>
      <c r="I23" s="676"/>
      <c r="J23" s="676"/>
      <c r="K23" s="270" t="s">
        <v>1095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AFA18-0D4D-D4AF-5C98-DC440642E6E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1096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303</v>
      </c>
      <c r="E8" s="2044"/>
      <c r="F8" s="2044"/>
      <c r="G8" s="2044"/>
      <c r="H8" s="2044"/>
      <c r="I8" s="2044" t="s">
        <v>304</v>
      </c>
    </row>
    <row customHeight="1" ht="27.75">
      <c r="D9" s="2044" t="s">
        <v>86</v>
      </c>
      <c r="E9" s="2044" t="s">
        <v>1097</v>
      </c>
      <c r="F9" s="2044"/>
      <c r="G9" s="2044"/>
      <c r="H9" s="2044"/>
      <c r="I9" s="2044"/>
    </row>
    <row customHeight="1" ht="22.5">
      <c r="D10" s="2044"/>
      <c r="E10" s="107" t="s">
        <v>1098</v>
      </c>
      <c r="F10" s="107" t="s">
        <v>1099</v>
      </c>
      <c r="G10" s="107" t="s">
        <v>1100</v>
      </c>
      <c r="H10" s="107" t="s">
        <v>395</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1101</v>
      </c>
      <c r="K12" s="251"/>
      <c r="L12" s="252"/>
    </row>
    <row customHeight="1" ht="15">
      <c r="A13" s="101"/>
      <c r="B13" s="101"/>
      <c r="C13" s="101"/>
      <c r="D13" s="89"/>
      <c r="E13" s="110" t="s">
        <v>469</v>
      </c>
      <c r="F13" s="109"/>
      <c r="G13" s="109"/>
      <c r="H13" s="193"/>
      <c r="I13" s="1999"/>
    </row>
    <row customHeight="1" ht="3">
      <c r="A14" s="101"/>
      <c r="B14" s="101"/>
      <c r="C14" s="101"/>
    </row>
    <row customHeight="1" ht="27.75">
      <c r="E15" s="2296" t="s">
        <v>1102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D680D-A8FF-0761-AD79-607500DDA38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1103</v>
      </c>
      <c r="E7" s="2298"/>
      <c r="F7" s="246"/>
    </row>
    <row customHeight="1" ht="3">
      <c r="C8" s="71"/>
      <c r="D8" s="51"/>
      <c r="E8" s="51"/>
    </row>
    <row customHeight="1" ht="15.75">
      <c r="C9" s="71"/>
      <c r="D9" s="85" t="s">
        <v>86</v>
      </c>
      <c r="E9" s="239" t="s">
        <v>1104</v>
      </c>
    </row>
    <row customHeight="1" ht="0.75">
      <c r="C10" s="71"/>
      <c r="D10" s="68"/>
      <c r="E10" s="68"/>
    </row>
    <row customHeight="1" ht="11.25" hidden="1">
      <c r="C11" s="71"/>
      <c r="D11" s="130">
        <v>0</v>
      </c>
      <c r="E11" s="240"/>
    </row>
    <row customHeight="1" ht="15">
      <c r="C12" s="116"/>
      <c r="D12" s="93">
        <v>1</v>
      </c>
      <c r="E12" s="371"/>
    </row>
    <row customHeight="1" ht="12">
      <c r="C13" s="71"/>
      <c r="D13" s="241"/>
      <c r="E13" s="242" t="s">
        <v>1105</v>
      </c>
    </row>
    <row customHeight="1" ht="3"/>
    <row customHeight="1" ht="22.5">
      <c r="C15" s="117"/>
      <c r="D15" s="2299" t="s">
        <v>1106</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A961-CB44-C97F-CD2C-BAA14090F1F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Волгоградская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303</v>
      </c>
      <c r="E9" s="2039"/>
      <c r="F9" s="2039"/>
      <c r="G9" s="2043" t="s">
        <v>304</v>
      </c>
    </row>
    <row customHeight="1" ht="11.25">
      <c r="A10" s="498"/>
      <c r="B10" s="498"/>
      <c r="C10" s="453"/>
      <c r="D10" s="1491" t="s">
        <v>86</v>
      </c>
      <c r="E10" s="1493" t="s">
        <v>305</v>
      </c>
      <c r="F10" s="1493" t="s">
        <v>306</v>
      </c>
      <c r="G10" s="2044"/>
    </row>
    <row customHeight="1" ht="0.75">
      <c r="A11" s="498"/>
      <c r="B11" s="498"/>
      <c r="C11" s="453"/>
      <c r="D11" s="460"/>
      <c r="E11" s="460"/>
      <c r="F11" s="460"/>
      <c r="G11" s="460"/>
    </row>
    <row customHeight="1" ht="22.5">
      <c r="A12" s="498"/>
      <c r="B12" s="498"/>
      <c r="C12" s="453"/>
      <c r="D12" s="1537">
        <v>1</v>
      </c>
      <c r="E12" s="470" t="s">
        <v>1107</v>
      </c>
      <c r="F12" s="1884" t="str">
        <f>IF(org="","",org)</f>
        <v>МУП "Водоканал"</v>
      </c>
      <c r="G12" s="470" t="s">
        <v>1108</v>
      </c>
      <c r="H12" s="1550"/>
    </row>
    <row customHeight="1" ht="18.75">
      <c r="A13" s="498"/>
      <c r="B13" s="498"/>
      <c r="C13" s="453"/>
      <c r="D13" s="1537">
        <v>2</v>
      </c>
      <c r="E13" s="1544" t="s">
        <v>1109</v>
      </c>
      <c r="F13" s="1538" t="s">
        <v>309</v>
      </c>
      <c r="G13" s="470"/>
      <c r="H13" s="1550"/>
    </row>
    <row customHeight="1" ht="18.75">
      <c r="A14" s="498"/>
      <c r="B14" s="498"/>
      <c r="C14" s="453"/>
      <c r="D14" s="1540" t="s">
        <v>626</v>
      </c>
      <c r="E14" s="1541" t="s">
        <v>1110</v>
      </c>
      <c r="F14" s="1543"/>
      <c r="G14" s="1542" t="s">
        <v>1111</v>
      </c>
      <c r="H14" s="1550"/>
    </row>
    <row customHeight="1" ht="18.75">
      <c r="A15" s="498"/>
      <c r="B15" s="498"/>
      <c r="C15" s="453"/>
      <c r="D15" s="1540" t="s">
        <v>310</v>
      </c>
      <c r="E15" s="1541" t="s">
        <v>1112</v>
      </c>
      <c r="F15" s="1543"/>
      <c r="G15" s="1542" t="s">
        <v>1113</v>
      </c>
      <c r="H15" s="1550"/>
    </row>
    <row customHeight="1" ht="36.75">
      <c r="A16" s="498"/>
      <c r="B16" s="498"/>
      <c r="C16" s="453"/>
      <c r="D16" s="1540" t="s">
        <v>313</v>
      </c>
      <c r="E16" s="1539" t="s">
        <v>1114</v>
      </c>
      <c r="F16" s="1548"/>
      <c r="G16" s="470" t="s">
        <v>1115</v>
      </c>
      <c r="H16" s="1550"/>
    </row>
    <row customHeight="1" ht="45">
      <c r="A17" s="498"/>
      <c r="B17" s="498"/>
      <c r="C17" s="453"/>
      <c r="D17" s="1537">
        <v>3</v>
      </c>
      <c r="E17" s="1544" t="s">
        <v>1116</v>
      </c>
      <c r="F17" s="1543"/>
      <c r="G17" s="470" t="s">
        <v>1117</v>
      </c>
      <c r="H17" s="1550"/>
    </row>
    <row customHeight="1" ht="45">
      <c r="A18" s="1492">
        <v>1</v>
      </c>
      <c r="B18" s="498"/>
      <c r="C18" s="1494"/>
      <c r="D18" s="1537" t="s">
        <v>89</v>
      </c>
      <c r="E18" s="1544" t="s">
        <v>1118</v>
      </c>
      <c r="F18" s="1543"/>
      <c r="G18" s="470" t="s">
        <v>1117</v>
      </c>
      <c r="H18" s="1550"/>
      <c r="I18" s="846"/>
    </row>
    <row customHeight="1" ht="22.5">
      <c r="A19" s="498"/>
      <c r="B19" s="498"/>
      <c r="C19" s="453"/>
      <c r="D19" s="1537" t="s">
        <v>109</v>
      </c>
      <c r="E19" s="1544" t="s">
        <v>1119</v>
      </c>
      <c r="F19" s="1538" t="s">
        <v>309</v>
      </c>
      <c r="G19" s="2300" t="s">
        <v>1120</v>
      </c>
      <c r="H19" s="471"/>
    </row>
    <row s="1547" customFormat="1" customHeight="1" ht="5.25" hidden="1">
      <c r="A20" s="498"/>
      <c r="B20" s="498"/>
      <c r="C20" s="1546"/>
      <c r="D20" s="1545" t="s">
        <v>1034</v>
      </c>
      <c r="E20" s="1009"/>
      <c r="F20" s="1008"/>
      <c r="G20" s="2301"/>
    </row>
    <row customHeight="1" ht="15">
      <c r="A21" s="498"/>
      <c r="B21" s="498"/>
      <c r="C21" s="453"/>
      <c r="D21" s="463"/>
      <c r="E21" s="412" t="s">
        <v>344</v>
      </c>
      <c r="F21" s="465"/>
      <c r="G21" s="2302"/>
      <c r="H21" s="1550"/>
    </row>
    <row s="497" customFormat="1" customHeight="1" ht="24.75">
      <c r="A22" s="498"/>
      <c r="B22" s="498"/>
      <c r="C22" s="498"/>
      <c r="D22" s="1537" t="s">
        <v>90</v>
      </c>
      <c r="E22" s="470" t="s">
        <v>1121</v>
      </c>
      <c r="F22" s="1543"/>
      <c r="G22" s="470" t="s">
        <v>1122</v>
      </c>
      <c r="H22" s="1549"/>
    </row>
    <row s="497" customFormat="1" customHeight="1" ht="18.75">
      <c r="A23" s="498"/>
      <c r="B23" s="498"/>
      <c r="C23" s="498"/>
      <c r="D23" s="1537" t="s">
        <v>91</v>
      </c>
      <c r="E23" s="1544" t="s">
        <v>1123</v>
      </c>
      <c r="F23" s="1548"/>
      <c r="G23" s="470" t="s">
        <v>1124</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9A05E-95C9-91E3-654C-934301EA870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303</v>
      </c>
      <c r="F7" s="1938"/>
      <c r="G7" s="1938"/>
      <c r="H7" s="1938"/>
      <c r="I7" s="1938"/>
      <c r="J7" s="2303" t="s">
        <v>304</v>
      </c>
      <c r="K7" s="496"/>
      <c r="L7" s="496"/>
      <c r="M7" s="496"/>
      <c r="N7" s="496"/>
      <c r="O7" s="205"/>
      <c r="P7" s="496"/>
      <c r="Q7" s="204"/>
      <c r="R7" s="204"/>
      <c r="S7" s="204"/>
      <c r="T7" s="204"/>
    </row>
    <row s="1844" customFormat="1" customHeight="1" ht="20.25">
      <c r="A8" s="1150"/>
      <c r="B8" s="1155"/>
      <c r="C8" s="1150"/>
      <c r="D8" s="1512"/>
      <c r="E8" s="1572" t="s">
        <v>86</v>
      </c>
      <c r="F8" s="1557" t="s">
        <v>1125</v>
      </c>
      <c r="G8" s="1557" t="s">
        <v>47</v>
      </c>
      <c r="H8" s="1557" t="s">
        <v>49</v>
      </c>
      <c r="I8" s="1557" t="s">
        <v>1126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1127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1128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4E94A-6C3F-1F76-8507-30028545982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МУП "Водоканал"</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303</v>
      </c>
      <c r="F7" s="1938"/>
      <c r="G7" s="1938"/>
      <c r="H7" s="1938"/>
      <c r="I7" s="1938"/>
      <c r="J7" s="1938"/>
      <c r="K7" s="1938"/>
      <c r="L7" s="2303" t="s">
        <v>304</v>
      </c>
      <c r="M7" s="496"/>
      <c r="N7" s="496"/>
      <c r="O7" s="496"/>
      <c r="P7" s="496"/>
      <c r="Q7" s="205"/>
      <c r="R7" s="496"/>
      <c r="S7" s="204"/>
      <c r="T7" s="204"/>
      <c r="U7" s="204"/>
      <c r="V7" s="204"/>
    </row>
    <row s="1844" customFormat="1" customHeight="1" ht="47.25">
      <c r="A8" s="1150"/>
      <c r="B8" s="1155"/>
      <c r="C8" s="1150"/>
      <c r="D8" s="1512"/>
      <c r="E8" s="2308" t="s">
        <v>86</v>
      </c>
      <c r="F8" s="2308" t="s">
        <v>1107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1129</v>
      </c>
      <c r="H9" s="1554" t="s">
        <v>1130</v>
      </c>
      <c r="I9" s="1554" t="s">
        <v>1131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МУП "Водоканал"</v>
      </c>
      <c r="G10" s="1756" t="s">
        <v>24</v>
      </c>
      <c r="H10" s="1551"/>
      <c r="I10" s="1551"/>
      <c r="J10" s="1159"/>
      <c r="K10" s="1159"/>
      <c r="L10" s="2305" t="s">
        <v>1132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1133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2018B-8B06-C3FC-2F25-FBAF5A19EBAD}"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Волгоградская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1134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1135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304</v>
      </c>
      <c r="F8" s="1575"/>
      <c r="G8" s="1576" t="s">
        <v>308</v>
      </c>
      <c r="H8" s="1576" t="s">
        <v>1136</v>
      </c>
      <c r="I8" s="1576" t="s">
        <v>312</v>
      </c>
      <c r="J8" s="2320"/>
      <c r="K8" s="2321"/>
      <c r="L8" s="2322"/>
      <c r="M8" s="1576" t="s">
        <v>1137</v>
      </c>
      <c r="N8" s="1576" t="s">
        <v>1138</v>
      </c>
      <c r="O8" s="1576" t="s">
        <v>1139</v>
      </c>
      <c r="P8" s="1567"/>
      <c r="Q8" s="1567"/>
      <c r="R8" s="1567"/>
      <c r="S8" s="1567"/>
      <c r="T8" s="1568"/>
      <c r="U8" s="1567"/>
      <c r="V8" s="1569"/>
      <c r="W8" s="1569"/>
      <c r="X8" s="1569"/>
      <c r="Y8" s="1569"/>
    </row>
    <row s="1844" customFormat="1" customHeight="1" ht="47.25">
      <c r="A9" s="1150"/>
      <c r="B9" s="1155"/>
      <c r="C9" s="1150"/>
      <c r="D9" s="1512"/>
      <c r="E9" s="2072" t="s">
        <v>303</v>
      </c>
      <c r="F9" s="2309" t="s">
        <v>86</v>
      </c>
      <c r="G9" s="2309" t="s">
        <v>307</v>
      </c>
      <c r="H9" s="2309" t="s">
        <v>1140</v>
      </c>
      <c r="I9" s="2309"/>
      <c r="J9" s="2309" t="s">
        <v>1141</v>
      </c>
      <c r="K9" s="2309"/>
      <c r="L9" s="2309"/>
      <c r="M9" s="2309" t="s">
        <v>1142</v>
      </c>
      <c r="N9" s="2309" t="s">
        <v>1143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1144</v>
      </c>
      <c r="I10" s="152" t="s">
        <v>311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Волгоградская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1134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1128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A01A5-90F9-8789-9115-AF1B61E3C4D4}"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1145</v>
      </c>
      <c r="E7" s="1936"/>
      <c r="F7" s="246"/>
    </row>
    <row customHeight="1" ht="3">
      <c r="C8" s="71"/>
      <c r="D8" s="51"/>
      <c r="E8" s="51"/>
    </row>
    <row customHeight="1" ht="15.75">
      <c r="C9" s="71"/>
      <c r="D9" s="85" t="s">
        <v>86</v>
      </c>
      <c r="E9" s="88" t="s">
        <v>290</v>
      </c>
    </row>
    <row customHeight="1" ht="12">
      <c r="C10" s="71"/>
      <c r="D10" s="68" t="s">
        <v>107</v>
      </c>
      <c r="E10" s="68" t="s">
        <v>108</v>
      </c>
    </row>
    <row customHeight="1" ht="15" hidden="1">
      <c r="C11" s="71"/>
      <c r="D11" s="93">
        <v>0</v>
      </c>
      <c r="E11" s="129"/>
    </row>
    <row customHeight="1" ht="17.25">
      <c r="A12" s="243"/>
      <c r="B12" s="243"/>
      <c r="C12" s="1842" t="s">
        <v>226</v>
      </c>
      <c r="D12" s="93" t="s">
        <v>107</v>
      </c>
      <c r="E12" s="94" t="s">
        <v>243</v>
      </c>
      <c r="F12" s="243"/>
      <c r="G12" s="243"/>
      <c r="H12" s="243"/>
      <c r="I12" s="243"/>
      <c r="J12" s="243"/>
      <c r="K12" s="243"/>
      <c r="L12" s="243"/>
    </row>
    <row customHeight="1" ht="14.25">
      <c r="C13" s="71"/>
      <c r="D13" s="89"/>
      <c r="E13" s="87" t="s">
        <v>1105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1048F-8DC7-D2D9-299C-703C51EC631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3856" t="s">
        <v>1146</v>
      </c>
      <c r="C2" s="2325"/>
      <c r="D2" s="2325"/>
      <c r="E2" s="247"/>
    </row>
    <row customHeight="1" ht="3"/>
    <row customHeight="1" ht="21.75">
      <c r="B4" s="3857" t="s">
        <v>1147</v>
      </c>
      <c r="C4" s="380" t="s">
        <v>1148</v>
      </c>
      <c r="D4" s="380" t="s">
        <v>1149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AED3-F566-5A74-8909-5D11BB82843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1150</v>
      </c>
    </row>
    <row r="4" s="243" customFormat="1" customHeight="1" ht="15">
      <c r="C4" s="1841"/>
      <c r="D4" s="93"/>
      <c r="E4" s="371"/>
    </row>
    <row r="6" s="1840" customFormat="1" customHeight="1" ht="17.25">
      <c r="A6" s="1840" t="s">
        <v>1151</v>
      </c>
    </row>
    <row r="8" s="243" customFormat="1" customHeight="1" ht="17.25">
      <c r="C8" s="1842"/>
      <c r="D8" s="93"/>
      <c r="E8" s="94"/>
    </row>
    <row r="11" s="1840" customFormat="1" customHeight="1" ht="17.25">
      <c r="A11" s="1840" t="s">
        <v>1152</v>
      </c>
    </row>
    <row r="13" s="1844" customFormat="1" customHeight="1" ht="15">
      <c r="A13" s="2064">
        <v>1</v>
      </c>
      <c r="B13" s="1155"/>
      <c r="C13" s="795" t="s">
        <v>226</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1153</v>
      </c>
    </row>
    <row r="19" s="2437" customFormat="1" customHeight="1" ht="15">
      <c r="A19" s="1907"/>
      <c r="B19" s="1383">
        <v>1</v>
      </c>
      <c r="C19" s="1383"/>
      <c r="D19" s="794" t="s">
        <v>226</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1154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226</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1155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226</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1156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226</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1157</v>
      </c>
    </row>
    <row customHeight="1" ht="11.25"/>
    <row s="451" customFormat="1" customHeight="1" ht="22.5">
      <c r="A39" s="1816"/>
      <c r="B39" s="453"/>
      <c r="C39" s="853"/>
      <c r="D39" s="436"/>
      <c r="E39" s="854"/>
      <c r="F39" s="1837"/>
      <c r="G39" s="1847"/>
      <c r="H39" s="471"/>
    </row>
    <row customHeight="1" ht="11.25"/>
    <row s="1840" customFormat="1" customHeight="1" ht="11.25">
      <c r="A41" s="1840" t="s">
        <v>1158</v>
      </c>
    </row>
    <row customHeight="1" ht="11.25"/>
    <row s="451" customFormat="1" customHeight="1" ht="22.5">
      <c r="A43" s="453"/>
      <c r="B43" s="453"/>
      <c r="C43" s="453"/>
      <c r="D43" s="436"/>
      <c r="E43" s="854"/>
      <c r="F43" s="855"/>
      <c r="G43" s="1847"/>
      <c r="H43" s="471"/>
    </row>
    <row r="46" s="1840" customFormat="1" customHeight="1" ht="17.25">
      <c r="A46" s="1840" t="s">
        <v>1159</v>
      </c>
    </row>
    <row r="48" s="1637" customFormat="1" customHeight="1" ht="18.75">
      <c r="A48" s="0"/>
      <c r="B48" s="1848"/>
      <c r="C48" s="1848"/>
      <c r="D48" s="1849"/>
      <c r="E48" s="1834"/>
      <c r="F48" s="862">
        <v>13</v>
      </c>
      <c r="G48" s="861"/>
      <c r="H48" s="787"/>
      <c r="I48" s="785"/>
      <c r="J48" s="516" t="s">
        <v>60</v>
      </c>
      <c r="K48" s="1850" t="s">
        <v>24</v>
      </c>
      <c r="L48" s="0"/>
      <c r="M48" s="1661"/>
      <c r="N48" s="1661"/>
      <c r="O48" s="1661"/>
      <c r="P48" s="512" t="s">
        <v>397</v>
      </c>
      <c r="Q48" s="512" t="s">
        <v>398</v>
      </c>
      <c r="R48" s="513" t="s">
        <v>399</v>
      </c>
      <c r="S48" s="1661" t="s">
        <v>400</v>
      </c>
      <c r="T48" s="1661"/>
      <c r="U48" s="1661"/>
      <c r="V48" s="1661"/>
    </row>
    <row r="50" s="1840" customFormat="1" customHeight="1" ht="11.25">
      <c r="A50" s="1840" t="s">
        <v>1160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386</v>
      </c>
      <c r="AQ52" s="1649" t="s">
        <v>386</v>
      </c>
      <c r="AR52" s="1661"/>
      <c r="AS52" s="1661"/>
    </row>
    <row r="54" s="1840" customFormat="1" customHeight="1" ht="11.25">
      <c r="A54" s="1840" t="s">
        <v>1161</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1162</v>
      </c>
    </row>
    <row r="60" s="1660" customFormat="1" customHeight="1" ht="14.25">
      <c r="A60" s="331"/>
      <c r="B60" s="1155"/>
      <c r="C60" s="368"/>
      <c r="D60" s="1835"/>
      <c r="E60" s="880"/>
      <c r="F60" s="1850"/>
      <c r="G60" s="0"/>
      <c r="I60" s="1649"/>
      <c r="J60" s="1649"/>
    </row>
    <row r="62" s="1840" customFormat="1" customHeight="1" ht="11.25">
      <c r="A62" s="1840" t="s">
        <v>1163</v>
      </c>
    </row>
    <row r="64" s="1660" customFormat="1" customHeight="1" ht="27">
      <c r="A64" s="1161"/>
      <c r="B64" s="1161"/>
      <c r="C64" s="1161"/>
      <c r="D64" s="1155"/>
      <c r="E64" s="1852"/>
      <c r="F64" s="2326"/>
      <c r="G64" s="2327"/>
      <c r="H64" s="2328" t="s">
        <v>60</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60</v>
      </c>
      <c r="Z64" s="1833"/>
      <c r="AA64" s="1817">
        <v>1</v>
      </c>
      <c r="AB64" s="1247"/>
      <c r="AD64" s="1661" t="s">
        <v>1164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1165</v>
      </c>
    </row>
    <row r="67" s="1840" customFormat="1" customHeight="1" ht="11.25">
      <c r="A67" s="1840" t="s">
        <v>1166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1164</v>
      </c>
    </row>
    <row r="71" s="1840" customFormat="1" customHeight="1" ht="11.25">
      <c r="A71" s="1840" t="s">
        <v>1167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381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1168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1169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1170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1171</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1168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1172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1173</v>
      </c>
    </row>
    <row r="93" s="1660" customFormat="1" customHeight="1" ht="11.25">
      <c r="A93" s="1161"/>
      <c r="B93" s="1161"/>
      <c r="C93" s="1161"/>
      <c r="D93" s="1155"/>
      <c r="E93" s="1165"/>
      <c r="F93" s="1854"/>
      <c r="G93" s="1855"/>
      <c r="H93" s="2338" t="s">
        <v>107</v>
      </c>
      <c r="I93" s="2392"/>
      <c r="J93" s="2316"/>
      <c r="K93" s="2393"/>
      <c r="L93" s="2386" t="s">
        <v>55</v>
      </c>
      <c r="M93" s="1964"/>
      <c r="N93" s="1174"/>
      <c r="O93" s="1173" t="s">
        <v>381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1168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1169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1174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1175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1176</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613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568</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569</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614</v>
      </c>
      <c r="F110" s="2204"/>
      <c r="G110" s="2204"/>
      <c r="H110" s="2204"/>
      <c r="I110" s="2204"/>
      <c r="J110" s="2204"/>
      <c r="K110" s="2204"/>
      <c r="L110" s="2204"/>
      <c r="M110" s="2204"/>
      <c r="N110" s="2204"/>
      <c r="O110" s="2204"/>
      <c r="P110" s="2204"/>
      <c r="Q110" s="554">
        <f>SUMIF(T111:T112,"i",Q111:Q112)</f>
        <v>0</v>
      </c>
      <c r="R110" s="1012"/>
      <c r="S110" s="1823" t="s">
        <v>615</v>
      </c>
      <c r="T110" s="712" t="s">
        <v>616</v>
      </c>
      <c r="U110" s="2205">
        <v>1</v>
      </c>
      <c r="V110" s="2205" t="s">
        <v>579</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1177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617</v>
      </c>
      <c r="F113" s="2204"/>
      <c r="G113" s="2204"/>
      <c r="H113" s="2204"/>
      <c r="I113" s="2204"/>
      <c r="J113" s="2204"/>
      <c r="K113" s="2204"/>
      <c r="L113" s="2204"/>
      <c r="M113" s="2204"/>
      <c r="N113" s="2204"/>
      <c r="O113" s="2204"/>
      <c r="P113" s="2204"/>
      <c r="Q113" s="554">
        <f>SUMIF(T114:T115,"i",Q114:Q115)</f>
        <v>0</v>
      </c>
      <c r="R113" s="1012"/>
      <c r="S113" s="1823" t="s">
        <v>618</v>
      </c>
      <c r="T113" s="712" t="s">
        <v>616</v>
      </c>
      <c r="U113" s="2205">
        <v>1</v>
      </c>
      <c r="V113" s="2205" t="s">
        <v>579</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1177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1178</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613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568</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569</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614</v>
      </c>
      <c r="F122" s="2204"/>
      <c r="G122" s="2204"/>
      <c r="H122" s="2204"/>
      <c r="I122" s="2204"/>
      <c r="J122" s="2204"/>
      <c r="K122" s="2204"/>
      <c r="L122" s="2204"/>
      <c r="M122" s="2204"/>
      <c r="N122" s="2204"/>
      <c r="O122" s="2204"/>
      <c r="P122" s="2204"/>
      <c r="Q122" s="554">
        <f>SUMIF(T123:T124,"i",Q123:Q124)</f>
        <v>0</v>
      </c>
      <c r="R122" s="1012"/>
      <c r="S122" s="1823" t="s">
        <v>615</v>
      </c>
      <c r="T122" s="712" t="s">
        <v>616</v>
      </c>
      <c r="U122" s="2205">
        <v>1</v>
      </c>
      <c r="V122" s="2205" t="s">
        <v>579</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1177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616</v>
      </c>
      <c r="U125" s="2205">
        <v>1</v>
      </c>
      <c r="V125" s="2205" t="s">
        <v>579</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1179</v>
      </c>
    </row>
    <row r="131" s="2437" customFormat="1" customHeight="1" ht="45">
      <c r="A131" s="1831"/>
      <c r="B131" s="1155"/>
      <c r="C131" s="409"/>
      <c r="D131" s="0"/>
      <c r="E131" s="2355"/>
      <c r="F131" s="1964" t="s">
        <v>107</v>
      </c>
      <c r="G131" s="2358" t="s">
        <v>24</v>
      </c>
      <c r="H131" s="270"/>
      <c r="I131" s="632" t="s">
        <v>107</v>
      </c>
      <c r="J131" s="1832" t="s">
        <v>1180</v>
      </c>
      <c r="K131" s="633" t="s">
        <v>550</v>
      </c>
      <c r="L131" s="2055" t="s">
        <v>550</v>
      </c>
      <c r="M131" s="2360"/>
      <c r="N131" s="633" t="s">
        <v>550</v>
      </c>
      <c r="O131" s="633" t="s">
        <v>550</v>
      </c>
      <c r="P131" s="633" t="s">
        <v>550</v>
      </c>
      <c r="Q131" s="634">
        <f>SUM(Q132:Q134)</f>
        <v>0</v>
      </c>
      <c r="R131" s="634">
        <f>IF(R128=0,0,(Q128/R128)*100)</f>
        <v>0</v>
      </c>
      <c r="S131" s="2023"/>
      <c r="T131" s="712" t="s">
        <v>616</v>
      </c>
      <c r="U131" s="0"/>
      <c r="V131" s="0"/>
      <c r="AC131" s="0"/>
    </row>
    <row s="2437" customFormat="1" customHeight="1" ht="11.25">
      <c r="A132" s="1831"/>
      <c r="B132" s="1155"/>
      <c r="C132" s="409"/>
      <c r="D132" s="0"/>
      <c r="E132" s="2356"/>
      <c r="F132" s="1964"/>
      <c r="G132" s="2358"/>
      <c r="H132" s="1953"/>
      <c r="I132" s="2338" t="s">
        <v>940</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1181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1182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940</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1181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1183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60</v>
      </c>
      <c r="L146" s="1964"/>
      <c r="M146" s="1964" t="s">
        <v>107</v>
      </c>
      <c r="N146" s="2369" t="str">
        <f>IF(Z146="","",INDEX(TERRITORY_MR_LIST,MATCH(Z146,TERRITORY_LIST_ID,0)))</f>
        <v/>
      </c>
      <c r="O146" s="2026" t="s">
        <v>60</v>
      </c>
      <c r="P146" s="1964"/>
      <c r="Q146" s="1964" t="s">
        <v>107</v>
      </c>
      <c r="R146" s="2340" t="s">
        <v>24</v>
      </c>
      <c r="S146" s="1963" t="s">
        <v>60</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419</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215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216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217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60</v>
      </c>
      <c r="L152" s="1964"/>
      <c r="M152" s="1964" t="s">
        <v>107</v>
      </c>
      <c r="N152" s="2369" t="str">
        <f>IF(Z152="","",INDEX(TERRITORY_MR_LIST,MATCH(Z152,TERRITORY_LIST_ID,0)))</f>
        <v/>
      </c>
      <c r="O152" s="2026" t="s">
        <v>60</v>
      </c>
      <c r="P152" s="1964"/>
      <c r="Q152" s="1964" t="s">
        <v>107</v>
      </c>
      <c r="R152" s="2340" t="s">
        <v>24</v>
      </c>
      <c r="S152" s="1963" t="s">
        <v>60</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419</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215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216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60</v>
      </c>
      <c r="P157" s="1964"/>
      <c r="Q157" s="1964" t="s">
        <v>107</v>
      </c>
      <c r="R157" s="2340" t="s">
        <v>24</v>
      </c>
      <c r="S157" s="1963" t="s">
        <v>60</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419</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215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60</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419</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1184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60</v>
      </c>
      <c r="L168" s="1964"/>
      <c r="M168" s="1964" t="s">
        <v>107</v>
      </c>
      <c r="N168" s="2369" t="str">
        <f>IF(Z168="","",INDEX(TERRITORY_MR_LIST,MATCH(Z168,TERRITORY_LIST_ID,0)))</f>
        <v/>
      </c>
      <c r="O168" s="2026" t="s">
        <v>60</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215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216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217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60</v>
      </c>
      <c r="L174" s="1964"/>
      <c r="M174" s="1964" t="s">
        <v>107</v>
      </c>
      <c r="N174" s="2369" t="str">
        <f>IF(Z174="","",INDEX(TERRITORY_MR_LIST,MATCH(Z174,TERRITORY_LIST_ID,0)))</f>
        <v/>
      </c>
      <c r="O174" s="2026" t="s">
        <v>60</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215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216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60</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215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1185</v>
      </c>
    </row>
    <row customHeight="1" ht="17.25">
      <c r="G193" s="1863"/>
      <c r="H193" s="1863"/>
      <c r="I193" s="1863"/>
      <c r="M193" s="0"/>
    </row>
    <row s="2437" customFormat="1" customHeight="1" ht="15">
      <c r="D194" s="2398"/>
      <c r="E194" s="2018"/>
      <c r="F194" s="2018"/>
      <c r="G194" s="2026"/>
      <c r="H194" s="1591"/>
      <c r="I194" s="2399">
        <v>1</v>
      </c>
      <c r="J194" s="2371"/>
      <c r="K194" s="1605"/>
      <c r="L194" s="2026" t="s">
        <v>60</v>
      </c>
      <c r="M194" s="2026" t="s">
        <v>60</v>
      </c>
      <c r="N194" s="1591"/>
      <c r="O194" s="1964" t="s">
        <v>107</v>
      </c>
      <c r="P194" s="2393"/>
      <c r="Q194" s="1606"/>
      <c r="R194" s="2026" t="s">
        <v>60</v>
      </c>
      <c r="S194" s="2026" t="s">
        <v>60</v>
      </c>
      <c r="T194" s="1879"/>
      <c r="U194" s="1964" t="s">
        <v>107</v>
      </c>
      <c r="V194" s="2395" t="str">
        <f>IF(AK194="","",INDEX(TERRITORY_MR_LIST,MATCH(AK194,TERRITORY_LIST_ID,0)))</f>
        <v/>
      </c>
      <c r="W194" s="1607"/>
      <c r="X194" s="2026" t="s">
        <v>60</v>
      </c>
      <c r="Y194" s="2026" t="s">
        <v>55</v>
      </c>
      <c r="Z194" s="1591"/>
      <c r="AA194" s="1964" t="s">
        <v>107</v>
      </c>
      <c r="AB194" s="2397"/>
      <c r="AC194" s="1608"/>
      <c r="AD194" s="2026" t="s">
        <v>60</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1186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1187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1188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217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F273CF-9E12-FF14-1E12-D14E6F5D193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1189</v>
      </c>
      <c r="B1" s="1062" t="s">
        <v>1190</v>
      </c>
      <c r="C1" s="1062" t="s">
        <v>1191</v>
      </c>
      <c r="D1" s="1062" t="s">
        <v>1192</v>
      </c>
      <c r="E1" s="1062" t="s">
        <v>1193</v>
      </c>
      <c r="F1" s="1062" t="s">
        <v>1194</v>
      </c>
      <c r="G1" s="1062" t="s">
        <v>1195</v>
      </c>
      <c r="H1" s="1062" t="s">
        <v>1196</v>
      </c>
      <c r="I1" s="1062" t="s">
        <v>1197</v>
      </c>
      <c r="J1" s="1062" t="s">
        <v>1198</v>
      </c>
      <c r="K1" s="1062" t="s">
        <v>1199</v>
      </c>
      <c r="L1" s="1062" t="s">
        <v>1200</v>
      </c>
      <c r="M1" s="1062"/>
      <c r="N1" s="1062" t="s">
        <v>1201</v>
      </c>
      <c r="O1" s="1062" t="s">
        <v>1202</v>
      </c>
      <c r="P1" s="1062" t="s">
        <v>1203</v>
      </c>
      <c r="Q1" s="1062" t="s">
        <v>1204</v>
      </c>
      <c r="R1" s="1062" t="s">
        <v>1205</v>
      </c>
      <c r="S1" s="1062" t="s">
        <v>1206</v>
      </c>
      <c r="T1" s="1062" t="s">
        <v>1207</v>
      </c>
      <c r="U1" s="1062" t="s">
        <v>1208</v>
      </c>
      <c r="V1" s="1062"/>
      <c r="W1" s="791" t="s">
        <v>1209</v>
      </c>
      <c r="X1" s="1062" t="s">
        <v>1210</v>
      </c>
      <c r="Y1" s="1062" t="s">
        <v>1211</v>
      </c>
      <c r="Z1" s="1062"/>
      <c r="AA1" s="1062" t="s">
        <v>1212</v>
      </c>
      <c r="AB1" s="1062"/>
      <c r="AC1" s="1062" t="s">
        <v>1213</v>
      </c>
      <c r="AD1" s="1062"/>
      <c r="AF1" s="1062" t="s">
        <v>1214</v>
      </c>
      <c r="AH1" s="1062" t="s">
        <v>1215</v>
      </c>
      <c r="AI1" s="1062" t="s">
        <v>1216</v>
      </c>
      <c r="AK1" s="1062" t="s">
        <v>1217</v>
      </c>
      <c r="AM1" s="1062" t="s">
        <v>1218</v>
      </c>
      <c r="AP1" s="1062" t="s">
        <v>1219</v>
      </c>
      <c r="AQ1" s="1062" t="s">
        <v>1220</v>
      </c>
      <c r="AS1" s="1062" t="s">
        <v>1221</v>
      </c>
      <c r="AU1" s="1062" t="s">
        <v>1222</v>
      </c>
      <c r="AW1" s="1062" t="s">
        <v>1223</v>
      </c>
      <c r="AX1" s="1062" t="s">
        <v>1224</v>
      </c>
      <c r="AZ1" s="1147" t="s">
        <v>1225</v>
      </c>
      <c r="BB1" s="1062" t="s">
        <v>1226</v>
      </c>
      <c r="BC1" s="1062"/>
      <c r="BE1" s="1062" t="s">
        <v>1227</v>
      </c>
      <c r="BF1" s="1062" t="s">
        <v>1228</v>
      </c>
      <c r="BH1" s="1064" t="s">
        <v>726</v>
      </c>
      <c r="BI1" s="1065"/>
      <c r="BJ1" s="1066" t="s">
        <v>1229</v>
      </c>
      <c r="BK1" s="1065"/>
      <c r="BL1" s="1067" t="s">
        <v>824</v>
      </c>
      <c r="BM1" s="1065"/>
      <c r="BN1" s="1068" t="s">
        <v>1230</v>
      </c>
      <c r="BS1" s="1444"/>
    </row>
    <row customHeight="1" ht="11.25">
      <c r="A2" s="1069" t="s">
        <v>1231</v>
      </c>
      <c r="B2" s="1070">
        <v>2000</v>
      </c>
      <c r="C2" s="1070">
        <v>2022</v>
      </c>
      <c r="D2" s="1070" t="s">
        <v>60</v>
      </c>
      <c r="E2" s="1071" t="s">
        <v>1232</v>
      </c>
      <c r="F2" s="1071" t="s">
        <v>1233</v>
      </c>
      <c r="G2" s="1071" t="s">
        <v>1234</v>
      </c>
      <c r="H2" s="1072" t="s">
        <v>53</v>
      </c>
      <c r="I2" s="1071" t="s">
        <v>107</v>
      </c>
      <c r="J2" s="1071" t="s">
        <v>1235</v>
      </c>
      <c r="K2" s="1073" t="s">
        <v>1236</v>
      </c>
      <c r="L2" s="1074"/>
      <c r="M2" s="1073">
        <v>1</v>
      </c>
      <c r="N2" s="1157" t="s">
        <v>1237</v>
      </c>
      <c r="O2" s="1072" t="s">
        <v>1238</v>
      </c>
      <c r="P2" s="1075" t="s">
        <v>33</v>
      </c>
      <c r="Q2" s="1076" t="s">
        <v>498</v>
      </c>
      <c r="R2" s="123" t="s">
        <v>1239</v>
      </c>
      <c r="S2" s="123" t="s">
        <v>1240</v>
      </c>
      <c r="T2" s="1077" t="s">
        <v>1241</v>
      </c>
      <c r="U2" s="1074" t="s">
        <v>1242</v>
      </c>
      <c r="V2" s="1078">
        <v>1</v>
      </c>
      <c r="W2" s="1079"/>
      <c r="X2" s="1079" t="s">
        <v>1243</v>
      </c>
      <c r="Y2" s="1070" t="s">
        <v>1244</v>
      </c>
      <c r="Z2" s="1080"/>
      <c r="AA2" s="1070" t="s">
        <v>1245</v>
      </c>
      <c r="AB2" s="1081" t="s">
        <v>1245</v>
      </c>
      <c r="AC2" s="1070" t="s">
        <v>1246</v>
      </c>
      <c r="AD2" s="1081" t="s">
        <v>1246</v>
      </c>
      <c r="AF2" s="1072" t="s">
        <v>1242</v>
      </c>
      <c r="AH2" s="1071" t="s">
        <v>1247</v>
      </c>
      <c r="AI2" s="1071" t="s">
        <v>1247</v>
      </c>
      <c r="AK2" s="1071" t="s">
        <v>1248</v>
      </c>
      <c r="AM2" s="1071" t="s">
        <v>1249</v>
      </c>
      <c r="AP2" s="1082" t="s">
        <v>1243</v>
      </c>
      <c r="AQ2" s="1083" t="s">
        <v>1243</v>
      </c>
      <c r="AS2" s="1070" t="s">
        <v>1250</v>
      </c>
      <c r="AU2" s="1115" t="s">
        <v>517</v>
      </c>
      <c r="AW2" s="1115" t="s">
        <v>1251</v>
      </c>
      <c r="AX2" s="1115" t="s">
        <v>1251</v>
      </c>
      <c r="AZ2" s="1115" t="s">
        <v>1252</v>
      </c>
      <c r="BB2" s="1115" t="s">
        <v>1253</v>
      </c>
      <c r="BC2" s="1115" t="s">
        <v>1254</v>
      </c>
      <c r="BE2" s="1115">
        <v>2000</v>
      </c>
      <c r="BF2" s="1115" t="s">
        <v>1255</v>
      </c>
    </row>
    <row customHeight="1" ht="11.25">
      <c r="A3" s="1069" t="s">
        <v>1256</v>
      </c>
      <c r="B3" s="1070">
        <v>2001</v>
      </c>
      <c r="C3" s="1070">
        <v>2023</v>
      </c>
      <c r="D3" s="1070" t="s">
        <v>55</v>
      </c>
      <c r="E3" s="1071" t="s">
        <v>1257</v>
      </c>
      <c r="F3" s="1071" t="s">
        <v>1258</v>
      </c>
      <c r="G3" s="1071" t="s">
        <v>1259</v>
      </c>
      <c r="H3" s="1072" t="s">
        <v>1260</v>
      </c>
      <c r="I3" s="1071" t="s">
        <v>108</v>
      </c>
      <c r="J3" s="1071" t="s">
        <v>560</v>
      </c>
      <c r="K3" s="1073" t="s">
        <v>1261</v>
      </c>
      <c r="L3" s="1074">
        <f>_xlfn.IFERROR(MATCH(K3,OFFER_METHOD,0),0)</f>
        <v>0</v>
      </c>
      <c r="M3" s="1073">
        <v>2</v>
      </c>
      <c r="N3" s="1157" t="s">
        <v>1262</v>
      </c>
      <c r="O3" s="1072" t="s">
        <v>1263</v>
      </c>
      <c r="P3" s="1075" t="s">
        <v>1264</v>
      </c>
      <c r="Q3" s="1076" t="s">
        <v>1265</v>
      </c>
      <c r="R3" s="123" t="s">
        <v>1266</v>
      </c>
      <c r="S3" s="123" t="s">
        <v>1267</v>
      </c>
      <c r="T3" s="1077" t="s">
        <v>1268</v>
      </c>
      <c r="U3" s="1074" t="s">
        <v>1269</v>
      </c>
      <c r="V3" s="1078">
        <v>2</v>
      </c>
      <c r="W3" s="1079"/>
      <c r="X3" s="1079" t="s">
        <v>1270</v>
      </c>
      <c r="Y3" s="1070" t="s">
        <v>1244</v>
      </c>
      <c r="Z3" s="1080"/>
      <c r="AA3" s="1070" t="s">
        <v>1271</v>
      </c>
      <c r="AB3" s="1081" t="s">
        <v>1271</v>
      </c>
      <c r="AC3" s="1070" t="s">
        <v>1272</v>
      </c>
      <c r="AD3" s="1081" t="s">
        <v>1272</v>
      </c>
      <c r="AF3" s="1072" t="s">
        <v>1269</v>
      </c>
      <c r="AH3" s="1071" t="s">
        <v>1273</v>
      </c>
      <c r="AI3" s="1071" t="s">
        <v>1274</v>
      </c>
      <c r="AK3" s="1071" t="s">
        <v>1275</v>
      </c>
      <c r="AM3" s="1071" t="s">
        <v>1276</v>
      </c>
      <c r="AP3" s="1082" t="s">
        <v>1277</v>
      </c>
      <c r="AQ3" s="1083" t="s">
        <v>1277</v>
      </c>
      <c r="AS3" s="1070" t="s">
        <v>1278</v>
      </c>
      <c r="AU3" s="1115" t="s">
        <v>520</v>
      </c>
      <c r="AW3" s="1115" t="s">
        <v>1279</v>
      </c>
      <c r="AX3" s="1115" t="s">
        <v>1279</v>
      </c>
      <c r="AZ3" s="1115" t="s">
        <v>1280</v>
      </c>
      <c r="BB3" s="1115" t="s">
        <v>1281</v>
      </c>
      <c r="BC3" s="1115" t="s">
        <v>1254</v>
      </c>
      <c r="BE3" s="1115">
        <v>2001</v>
      </c>
      <c r="BF3" s="1115" t="s">
        <v>1282</v>
      </c>
      <c r="BH3" s="1062" t="s">
        <v>1283</v>
      </c>
      <c r="BJ3" s="1062" t="s">
        <v>1284</v>
      </c>
      <c r="BL3" s="1062" t="s">
        <v>1285</v>
      </c>
      <c r="BN3" s="1062" t="s">
        <v>1286</v>
      </c>
      <c r="BR3" s="1062" t="s">
        <v>1287</v>
      </c>
      <c r="BS3" s="1445"/>
      <c r="BT3" s="1065"/>
      <c r="BU3" s="1062" t="s">
        <v>1288</v>
      </c>
      <c r="BV3" s="1065"/>
      <c r="BW3" s="0"/>
      <c r="BX3" s="1716" t="s">
        <v>1289</v>
      </c>
      <c r="CA3" s="1062" t="s">
        <v>1290</v>
      </c>
    </row>
    <row customHeight="1" ht="11.25">
      <c r="A4" s="1069" t="s">
        <v>1291</v>
      </c>
      <c r="B4" s="1070">
        <v>2002</v>
      </c>
      <c r="C4" s="1070">
        <v>2024</v>
      </c>
      <c r="E4" s="1071" t="s">
        <v>1292</v>
      </c>
      <c r="F4" s="1071" t="s">
        <v>1293</v>
      </c>
      <c r="H4" s="1072" t="s">
        <v>1294</v>
      </c>
      <c r="I4" s="1071" t="s">
        <v>88</v>
      </c>
      <c r="J4" s="1071" t="s">
        <v>1295</v>
      </c>
      <c r="K4" s="1073" t="s">
        <v>1296</v>
      </c>
      <c r="L4" s="1074">
        <f>_xlfn.IFERROR(MATCH(K4,OFFER_METHOD,0),0)</f>
        <v>0</v>
      </c>
      <c r="M4" s="1073">
        <v>3</v>
      </c>
      <c r="N4" s="1157" t="s">
        <v>1297</v>
      </c>
      <c r="O4" s="1071" t="s">
        <v>1298</v>
      </c>
      <c r="Q4" s="1076" t="s">
        <v>1299</v>
      </c>
      <c r="R4" s="123" t="s">
        <v>1300</v>
      </c>
      <c r="S4" s="123" t="s">
        <v>1301</v>
      </c>
      <c r="T4" s="1077" t="s">
        <v>1302</v>
      </c>
      <c r="U4" s="1074" t="s">
        <v>1303</v>
      </c>
      <c r="V4" s="1078">
        <v>3</v>
      </c>
      <c r="W4" s="1079"/>
      <c r="X4" s="1079" t="s">
        <v>1304</v>
      </c>
      <c r="Y4" s="1070" t="s">
        <v>1244</v>
      </c>
      <c r="Z4" s="1085"/>
      <c r="AC4" s="1070" t="s">
        <v>1305</v>
      </c>
      <c r="AD4" s="1081" t="s">
        <v>1305</v>
      </c>
      <c r="AF4" s="1072" t="s">
        <v>1303</v>
      </c>
      <c r="AH4" s="1072" t="s">
        <v>1306</v>
      </c>
      <c r="AK4" s="1071" t="s">
        <v>1307</v>
      </c>
      <c r="AM4" s="1071" t="s">
        <v>1308</v>
      </c>
      <c r="AP4" s="1082" t="s">
        <v>1270</v>
      </c>
      <c r="AQ4" s="1083" t="s">
        <v>1270</v>
      </c>
      <c r="AS4" s="1070" t="s">
        <v>1309</v>
      </c>
      <c r="AU4" s="1115" t="s">
        <v>522</v>
      </c>
      <c r="AW4" s="1115" t="s">
        <v>1310</v>
      </c>
      <c r="AX4" s="1115" t="s">
        <v>1310</v>
      </c>
      <c r="AZ4" s="1115" t="s">
        <v>1311</v>
      </c>
      <c r="BB4" s="1115" t="s">
        <v>1312</v>
      </c>
      <c r="BC4" s="1115" t="s">
        <v>1313</v>
      </c>
      <c r="BE4" s="1115">
        <v>2002</v>
      </c>
      <c r="BF4" s="1115" t="s">
        <v>1314</v>
      </c>
      <c r="BH4" s="1063" t="s">
        <v>1315</v>
      </c>
      <c r="BJ4" s="1063" t="s">
        <v>1315</v>
      </c>
      <c r="BL4" s="1063" t="s">
        <v>1315</v>
      </c>
      <c r="BN4" s="1063" t="s">
        <v>1315</v>
      </c>
      <c r="BQ4" s="1449" t="s">
        <v>1316</v>
      </c>
      <c r="BR4" s="1154" t="s">
        <v>1317</v>
      </c>
      <c r="BS4" s="253"/>
      <c r="BT4" s="1449" t="s">
        <v>1318</v>
      </c>
      <c r="BU4" s="1154" t="s">
        <v>1319</v>
      </c>
      <c r="BV4" s="1065"/>
      <c r="BW4" s="1721" t="s">
        <v>1320</v>
      </c>
      <c r="BX4" s="1715" t="s">
        <v>1321</v>
      </c>
      <c r="BZ4" s="1449" t="s">
        <v>1322</v>
      </c>
      <c r="CA4" s="1154" t="s">
        <v>1323</v>
      </c>
    </row>
    <row customHeight="1" ht="11.25">
      <c r="A5" s="1069" t="s">
        <v>1324</v>
      </c>
      <c r="B5" s="1070">
        <v>2003</v>
      </c>
      <c r="C5" s="1070">
        <v>2025</v>
      </c>
      <c r="E5" s="1071" t="s">
        <v>1325</v>
      </c>
      <c r="F5" s="1071" t="s">
        <v>1326</v>
      </c>
      <c r="H5" s="1072" t="s">
        <v>1327</v>
      </c>
      <c r="I5" s="1071" t="s">
        <v>89</v>
      </c>
      <c r="K5" s="1073" t="s">
        <v>1328</v>
      </c>
      <c r="L5" s="1074">
        <f>_xlfn.IFERROR(MATCH(K5,OFFER_METHOD,0),0)</f>
        <v>0</v>
      </c>
      <c r="M5" s="1073">
        <v>4</v>
      </c>
      <c r="N5" s="1086" t="s">
        <v>1329</v>
      </c>
      <c r="O5" s="1071" t="s">
        <v>1330</v>
      </c>
      <c r="Q5" s="1076" t="s">
        <v>1331</v>
      </c>
      <c r="R5" s="123" t="s">
        <v>1332</v>
      </c>
      <c r="T5" s="1072" t="s">
        <v>1333</v>
      </c>
      <c r="U5" s="1074" t="s">
        <v>1334</v>
      </c>
      <c r="V5" s="1078">
        <v>4</v>
      </c>
      <c r="W5" s="1079"/>
      <c r="X5" s="1079" t="s">
        <v>164</v>
      </c>
      <c r="Y5" s="1070" t="s">
        <v>1335</v>
      </c>
      <c r="Z5" s="1085">
        <v>1</v>
      </c>
      <c r="AF5" s="1072" t="s">
        <v>1336</v>
      </c>
      <c r="AH5" s="1071" t="s">
        <v>1337</v>
      </c>
      <c r="AK5" s="1071" t="s">
        <v>1338</v>
      </c>
      <c r="AM5" s="1071" t="s">
        <v>1339</v>
      </c>
      <c r="AP5" s="1082" t="s">
        <v>164</v>
      </c>
      <c r="AQ5" s="1083" t="s">
        <v>164</v>
      </c>
      <c r="AU5" s="1115" t="s">
        <v>523</v>
      </c>
      <c r="AW5" s="1115" t="s">
        <v>1340</v>
      </c>
      <c r="AX5" s="1115" t="s">
        <v>1340</v>
      </c>
      <c r="AZ5" s="1115" t="s">
        <v>1341</v>
      </c>
      <c r="BB5" s="1115" t="s">
        <v>1342</v>
      </c>
      <c r="BC5" s="1115" t="s">
        <v>1343</v>
      </c>
      <c r="BE5" s="1115">
        <v>2003</v>
      </c>
      <c r="BF5" s="1115" t="s">
        <v>1344</v>
      </c>
      <c r="BH5" s="1063" t="s">
        <v>1345</v>
      </c>
      <c r="BJ5" s="1063" t="s">
        <v>1345</v>
      </c>
      <c r="BL5" s="1063" t="s">
        <v>1345</v>
      </c>
      <c r="BN5" s="1063" t="s">
        <v>1346</v>
      </c>
      <c r="BQ5" s="1298">
        <v>4213775</v>
      </c>
      <c r="BR5" s="1063" t="s">
        <v>1243</v>
      </c>
      <c r="BS5" s="1446"/>
      <c r="BT5" s="1298">
        <v>64236871</v>
      </c>
      <c r="BU5" s="1063" t="s">
        <v>218</v>
      </c>
      <c r="BV5" s="1065"/>
      <c r="BW5" s="1719">
        <v>4213767</v>
      </c>
      <c r="BX5" s="1717" t="s">
        <v>1347</v>
      </c>
      <c r="BZ5" s="1298">
        <v>64237509</v>
      </c>
      <c r="CA5" s="1312" t="s">
        <v>1348</v>
      </c>
    </row>
    <row customHeight="1" ht="11.25">
      <c r="A6" s="1069" t="s">
        <v>1349</v>
      </c>
      <c r="B6" s="1070">
        <v>2004</v>
      </c>
      <c r="C6" s="1070">
        <v>2026</v>
      </c>
      <c r="E6" s="1071" t="s">
        <v>1350</v>
      </c>
      <c r="F6" s="1087"/>
      <c r="H6" s="1072" t="s">
        <v>1351</v>
      </c>
      <c r="I6" s="1071" t="s">
        <v>109</v>
      </c>
      <c r="J6" s="1062" t="s">
        <v>1352</v>
      </c>
      <c r="L6" s="1074">
        <f>SUM(kind_of_control_method_filter)</f>
        <v>0</v>
      </c>
      <c r="N6" s="1086" t="s">
        <v>1353</v>
      </c>
      <c r="O6" s="1071" t="s">
        <v>1354</v>
      </c>
      <c r="R6" s="123" t="s">
        <v>498</v>
      </c>
      <c r="T6" s="1072" t="s">
        <v>1355</v>
      </c>
      <c r="U6" s="1074" t="s">
        <v>1336</v>
      </c>
      <c r="V6" s="1078">
        <v>5</v>
      </c>
      <c r="W6" s="1079"/>
      <c r="X6" s="1070" t="s">
        <v>170</v>
      </c>
      <c r="Y6" s="1070" t="s">
        <v>1356</v>
      </c>
      <c r="Z6" s="1085"/>
      <c r="AA6" s="1088"/>
      <c r="AH6" s="1071" t="s">
        <v>1357</v>
      </c>
      <c r="AK6" s="1071" t="s">
        <v>1358</v>
      </c>
      <c r="AM6" s="1071" t="s">
        <v>1359</v>
      </c>
      <c r="AP6" s="1082" t="s">
        <v>170</v>
      </c>
      <c r="AQ6" s="1083" t="s">
        <v>170</v>
      </c>
      <c r="AU6" s="1115" t="s">
        <v>524</v>
      </c>
      <c r="AW6" s="1115" t="s">
        <v>1360</v>
      </c>
      <c r="AX6" s="1115" t="s">
        <v>1360</v>
      </c>
      <c r="BB6" s="1115" t="s">
        <v>1361</v>
      </c>
      <c r="BC6" s="1115" t="s">
        <v>1343</v>
      </c>
      <c r="BE6" s="1115">
        <v>2004</v>
      </c>
      <c r="BF6" s="1115" t="s">
        <v>1362</v>
      </c>
      <c r="BH6" s="1063" t="s">
        <v>1363</v>
      </c>
      <c r="BJ6" s="1063" t="s">
        <v>1364</v>
      </c>
      <c r="BL6" s="1063" t="s">
        <v>1364</v>
      </c>
      <c r="BN6" s="1063" t="s">
        <v>1365</v>
      </c>
      <c r="BQ6" s="1298">
        <v>4213784</v>
      </c>
      <c r="BR6" s="1312" t="s">
        <v>1277</v>
      </c>
      <c r="BS6" s="1447"/>
      <c r="BT6" s="1298">
        <v>64236872</v>
      </c>
      <c r="BU6" s="1063" t="s">
        <v>230</v>
      </c>
      <c r="BV6" s="1065"/>
      <c r="BW6" s="1719">
        <v>4213768</v>
      </c>
      <c r="BX6" s="1717" t="s">
        <v>257</v>
      </c>
      <c r="BZ6" s="1298">
        <v>64237510</v>
      </c>
      <c r="CA6" s="1063" t="s">
        <v>1366</v>
      </c>
    </row>
    <row customHeight="1" ht="11.25">
      <c r="A7" s="1069" t="s">
        <v>1367</v>
      </c>
      <c r="B7" s="1070">
        <v>2005</v>
      </c>
      <c r="E7" s="1071" t="s">
        <v>1368</v>
      </c>
      <c r="F7" s="1087"/>
      <c r="H7" s="1072" t="s">
        <v>1369</v>
      </c>
      <c r="I7" s="1071" t="s">
        <v>90</v>
      </c>
      <c r="J7" s="1071" t="s">
        <v>1370</v>
      </c>
      <c r="N7" s="1090" t="s">
        <v>1371</v>
      </c>
      <c r="O7" s="1071" t="s">
        <v>1372</v>
      </c>
      <c r="U7" s="1074" t="s">
        <v>55</v>
      </c>
      <c r="V7" s="362" t="s">
        <v>90</v>
      </c>
      <c r="W7" s="1079"/>
      <c r="X7" s="1070" t="s">
        <v>176</v>
      </c>
      <c r="Y7" s="1070" t="s">
        <v>1335</v>
      </c>
      <c r="Z7" s="1085"/>
      <c r="AA7" s="1088"/>
      <c r="AH7" s="1071" t="s">
        <v>1373</v>
      </c>
      <c r="AK7" s="1071" t="s">
        <v>1374</v>
      </c>
      <c r="AM7" s="1071" t="s">
        <v>1375</v>
      </c>
      <c r="AP7" s="1082" t="s">
        <v>176</v>
      </c>
      <c r="AQ7" s="1083" t="s">
        <v>176</v>
      </c>
      <c r="AU7" s="1115" t="s">
        <v>525</v>
      </c>
      <c r="AW7" s="1115" t="s">
        <v>1376</v>
      </c>
      <c r="AX7" s="1115" t="s">
        <v>1376</v>
      </c>
      <c r="AZ7" s="1062" t="s">
        <v>1377</v>
      </c>
      <c r="BB7" s="1115" t="s">
        <v>1378</v>
      </c>
      <c r="BC7" s="1115" t="s">
        <v>1343</v>
      </c>
      <c r="BE7" s="1115">
        <v>2005</v>
      </c>
      <c r="BF7" s="1115" t="s">
        <v>1379</v>
      </c>
      <c r="BH7" s="1063" t="s">
        <v>1380</v>
      </c>
      <c r="BJ7" s="1063" t="s">
        <v>1363</v>
      </c>
      <c r="BL7" s="1063" t="s">
        <v>1363</v>
      </c>
      <c r="BN7" s="1063" t="s">
        <v>1381</v>
      </c>
      <c r="BQ7" s="1298">
        <v>4213781</v>
      </c>
      <c r="BR7" s="1063" t="s">
        <v>1270</v>
      </c>
      <c r="BS7" s="1446"/>
      <c r="BT7" s="1298">
        <v>64236873</v>
      </c>
      <c r="BU7" s="1063" t="s">
        <v>235</v>
      </c>
      <c r="BV7" s="1065"/>
      <c r="BW7" s="1719">
        <v>4213769</v>
      </c>
      <c r="BX7" s="1717" t="s">
        <v>1382</v>
      </c>
      <c r="BZ7" s="1298">
        <v>64237511</v>
      </c>
      <c r="CA7" s="1063" t="s">
        <v>272</v>
      </c>
    </row>
    <row customHeight="1" ht="11.25">
      <c r="A8" s="1069" t="s">
        <v>1383</v>
      </c>
      <c r="B8" s="1070">
        <v>2006</v>
      </c>
      <c r="E8" s="1071" t="s">
        <v>1384</v>
      </c>
      <c r="F8" s="1087"/>
      <c r="I8" s="1071" t="s">
        <v>91</v>
      </c>
      <c r="J8" s="1071" t="s">
        <v>1385</v>
      </c>
      <c r="N8" s="1158" t="s">
        <v>1386</v>
      </c>
      <c r="O8" s="1071" t="s">
        <v>1387</v>
      </c>
      <c r="V8" s="362" t="s">
        <v>91</v>
      </c>
      <c r="W8" s="1079"/>
      <c r="X8" s="1070" t="s">
        <v>182</v>
      </c>
      <c r="Y8" s="1070" t="s">
        <v>1335</v>
      </c>
      <c r="Z8" s="1085"/>
      <c r="AA8" s="1088"/>
      <c r="AK8" s="1071" t="s">
        <v>1388</v>
      </c>
      <c r="AP8" s="1082" t="s">
        <v>182</v>
      </c>
      <c r="AQ8" s="1083" t="s">
        <v>182</v>
      </c>
      <c r="AU8" s="1115" t="s">
        <v>1389</v>
      </c>
      <c r="AW8" s="1115" t="s">
        <v>1390</v>
      </c>
      <c r="AX8" s="1115" t="s">
        <v>1390</v>
      </c>
      <c r="AZ8" s="1115" t="s">
        <v>1391</v>
      </c>
      <c r="BB8" s="1115" t="s">
        <v>1392</v>
      </c>
      <c r="BC8" s="1115" t="s">
        <v>1343</v>
      </c>
      <c r="BE8" s="1115">
        <v>2006</v>
      </c>
      <c r="BF8" s="1115" t="s">
        <v>1393</v>
      </c>
      <c r="BH8" s="1063" t="s">
        <v>1394</v>
      </c>
      <c r="BJ8" s="1063" t="s">
        <v>1395</v>
      </c>
      <c r="BL8" s="1063" t="s">
        <v>1395</v>
      </c>
      <c r="BN8" s="1063" t="s">
        <v>1396</v>
      </c>
      <c r="BQ8" s="1298">
        <v>4213776</v>
      </c>
      <c r="BR8" s="1063" t="s">
        <v>164</v>
      </c>
      <c r="BS8" s="1446"/>
      <c r="BT8" s="1298">
        <v>64236874</v>
      </c>
      <c r="BU8" s="1312" t="s">
        <v>1397</v>
      </c>
      <c r="BV8" s="1065"/>
      <c r="BW8" s="1719">
        <v>4213770</v>
      </c>
      <c r="BX8" s="1720" t="s">
        <v>1398</v>
      </c>
      <c r="BZ8" s="1298">
        <v>64237512</v>
      </c>
      <c r="CA8" s="1063" t="s">
        <v>267</v>
      </c>
    </row>
    <row customHeight="1" ht="11.25">
      <c r="A9" s="1069" t="s">
        <v>14</v>
      </c>
      <c r="B9" s="1070">
        <v>2007</v>
      </c>
      <c r="E9" s="1071" t="s">
        <v>1399</v>
      </c>
      <c r="F9" s="1087"/>
      <c r="G9" s="1062" t="s">
        <v>1400</v>
      </c>
      <c r="H9" s="1062" t="s">
        <v>1401</v>
      </c>
      <c r="I9" s="1071" t="s">
        <v>110</v>
      </c>
      <c r="O9" s="1071" t="s">
        <v>1402</v>
      </c>
      <c r="V9" s="362" t="s">
        <v>110</v>
      </c>
      <c r="W9" s="1079"/>
      <c r="X9" s="1070" t="s">
        <v>188</v>
      </c>
      <c r="Y9" s="1070" t="s">
        <v>1244</v>
      </c>
      <c r="Z9" s="1085">
        <v>1</v>
      </c>
      <c r="AA9" s="1088"/>
      <c r="AK9" s="1071" t="s">
        <v>1403</v>
      </c>
      <c r="AP9" s="1082" t="s">
        <v>1404</v>
      </c>
      <c r="AQ9" s="1083" t="s">
        <v>1404</v>
      </c>
      <c r="AW9" s="1115" t="s">
        <v>1405</v>
      </c>
      <c r="AX9" s="1115" t="s">
        <v>1405</v>
      </c>
      <c r="AZ9" s="1115" t="s">
        <v>1406</v>
      </c>
      <c r="BB9" s="1115" t="s">
        <v>1407</v>
      </c>
      <c r="BC9" s="1115" t="s">
        <v>1343</v>
      </c>
      <c r="BE9" s="1115">
        <v>2007</v>
      </c>
      <c r="BF9" s="1115" t="s">
        <v>1408</v>
      </c>
      <c r="BH9" s="1063" t="s">
        <v>1409</v>
      </c>
      <c r="BJ9" s="1063" t="s">
        <v>1410</v>
      </c>
      <c r="BL9" s="1063" t="s">
        <v>1410</v>
      </c>
      <c r="BN9" s="1063" t="s">
        <v>1411</v>
      </c>
      <c r="BQ9" s="1298">
        <v>4213777</v>
      </c>
      <c r="BR9" s="1063" t="s">
        <v>170</v>
      </c>
      <c r="BS9" s="1446"/>
      <c r="BT9" s="1298">
        <v>64236875</v>
      </c>
      <c r="BU9" s="1063" t="s">
        <v>240</v>
      </c>
      <c r="BV9" s="1065"/>
      <c r="BW9" s="0"/>
      <c r="BX9" s="0"/>
    </row>
    <row customHeight="1" ht="11.25">
      <c r="A10" s="1069" t="s">
        <v>1412</v>
      </c>
      <c r="B10" s="1070">
        <v>2008</v>
      </c>
      <c r="E10" s="1071" t="s">
        <v>1413</v>
      </c>
      <c r="F10" s="1087"/>
      <c r="G10" s="1071" t="s">
        <v>1414</v>
      </c>
      <c r="H10" s="1071" t="s">
        <v>1415</v>
      </c>
      <c r="I10" s="1071" t="s">
        <v>146</v>
      </c>
      <c r="J10" s="1062" t="s">
        <v>1416</v>
      </c>
      <c r="K10" s="1062" t="s">
        <v>1417</v>
      </c>
      <c r="O10" s="1071" t="s">
        <v>1418</v>
      </c>
      <c r="V10" s="363" t="s">
        <v>146</v>
      </c>
      <c r="W10" s="1091"/>
      <c r="X10" s="1091" t="s">
        <v>1419</v>
      </c>
      <c r="Y10" s="1092" t="s">
        <v>1420</v>
      </c>
      <c r="Z10" s="1085"/>
      <c r="AP10" s="1082" t="s">
        <v>1419</v>
      </c>
      <c r="AQ10" s="1083" t="s">
        <v>1419</v>
      </c>
      <c r="AW10" s="1115" t="s">
        <v>1421</v>
      </c>
      <c r="AX10" s="1115" t="s">
        <v>1421</v>
      </c>
      <c r="AZ10" s="1115" t="s">
        <v>1422</v>
      </c>
      <c r="BB10" s="1115" t="s">
        <v>1423</v>
      </c>
      <c r="BC10" s="1115" t="s">
        <v>1343</v>
      </c>
      <c r="BE10" s="1115">
        <v>2008</v>
      </c>
      <c r="BF10" s="1115" t="s">
        <v>1424</v>
      </c>
      <c r="BH10" s="1063" t="s">
        <v>1425</v>
      </c>
      <c r="BJ10" s="1063" t="s">
        <v>1426</v>
      </c>
      <c r="BL10" s="1063" t="s">
        <v>1426</v>
      </c>
      <c r="BN10" s="1063" t="s">
        <v>1427</v>
      </c>
      <c r="BQ10" s="1298">
        <v>4213778</v>
      </c>
      <c r="BR10" s="1063" t="s">
        <v>176</v>
      </c>
      <c r="BS10" s="1446"/>
      <c r="BT10" s="1298">
        <v>64236876</v>
      </c>
      <c r="BU10" s="1063" t="s">
        <v>208</v>
      </c>
      <c r="BV10" s="1065"/>
      <c r="BW10" s="0"/>
      <c r="BX10" s="0"/>
    </row>
    <row customHeight="1" ht="11.25">
      <c r="A11" s="1069" t="s">
        <v>1428</v>
      </c>
      <c r="B11" s="1070">
        <v>2009</v>
      </c>
      <c r="E11" s="1071" t="s">
        <v>1429</v>
      </c>
      <c r="F11" s="1087"/>
      <c r="G11" s="1071" t="s">
        <v>1430</v>
      </c>
      <c r="H11" s="1071" t="s">
        <v>1431</v>
      </c>
      <c r="I11" s="1071" t="s">
        <v>147</v>
      </c>
      <c r="J11" s="1072" t="s">
        <v>1432</v>
      </c>
      <c r="K11" s="1093" t="s">
        <v>1433</v>
      </c>
      <c r="O11" s="1072" t="s">
        <v>1434</v>
      </c>
      <c r="V11" s="362" t="s">
        <v>147</v>
      </c>
      <c r="W11" s="254"/>
      <c r="X11" s="1079" t="s">
        <v>1404</v>
      </c>
      <c r="Y11" s="1070" t="s">
        <v>1435</v>
      </c>
      <c r="Z11" s="1085"/>
      <c r="AP11" s="1082" t="s">
        <v>188</v>
      </c>
      <c r="AQ11" s="1084" t="s">
        <v>188</v>
      </c>
      <c r="AW11" s="1115" t="s">
        <v>1436</v>
      </c>
      <c r="AX11" s="1115" t="s">
        <v>1436</v>
      </c>
      <c r="AZ11" s="1115" t="s">
        <v>1437</v>
      </c>
      <c r="BB11" s="1115" t="s">
        <v>1438</v>
      </c>
      <c r="BC11" s="1115" t="s">
        <v>1343</v>
      </c>
      <c r="BE11" s="1115">
        <v>2009</v>
      </c>
      <c r="BF11" s="1115" t="s">
        <v>1439</v>
      </c>
      <c r="BH11" s="1063" t="s">
        <v>1440</v>
      </c>
      <c r="BJ11" s="1063" t="s">
        <v>1409</v>
      </c>
      <c r="BL11" s="1063" t="s">
        <v>1409</v>
      </c>
      <c r="BN11" s="1063" t="s">
        <v>1441</v>
      </c>
      <c r="BQ11" s="1298">
        <v>4213780</v>
      </c>
      <c r="BR11" s="1063" t="s">
        <v>182</v>
      </c>
      <c r="BS11" s="1446"/>
      <c r="BW11" s="0"/>
      <c r="BX11" s="0"/>
    </row>
    <row customHeight="1" ht="11.25">
      <c r="A12" s="1069" t="s">
        <v>1442</v>
      </c>
      <c r="B12" s="1070">
        <v>2010</v>
      </c>
      <c r="E12" s="1071" t="s">
        <v>1443</v>
      </c>
      <c r="F12" s="1087"/>
      <c r="G12" s="1071" t="s">
        <v>1431</v>
      </c>
      <c r="I12" s="1071" t="s">
        <v>148</v>
      </c>
      <c r="J12" s="1072" t="s">
        <v>1444</v>
      </c>
      <c r="K12" s="1093" t="s">
        <v>1445</v>
      </c>
      <c r="O12" s="1072" t="s">
        <v>498</v>
      </c>
      <c r="V12" s="362" t="s">
        <v>148</v>
      </c>
      <c r="W12" s="1084"/>
      <c r="X12" s="1079" t="s">
        <v>1446</v>
      </c>
      <c r="Y12" s="1070" t="s">
        <v>1244</v>
      </c>
      <c r="AP12" s="1082"/>
      <c r="AW12" s="1115" t="s">
        <v>147</v>
      </c>
      <c r="AX12" s="1115" t="s">
        <v>147</v>
      </c>
      <c r="AZ12" s="1115" t="s">
        <v>1447</v>
      </c>
      <c r="BB12" s="1115" t="s">
        <v>1448</v>
      </c>
      <c r="BC12" s="1115" t="s">
        <v>1343</v>
      </c>
      <c r="BE12" s="1115">
        <v>2010</v>
      </c>
      <c r="BF12" s="1115" t="s">
        <v>1449</v>
      </c>
      <c r="BH12" s="1063" t="s">
        <v>1450</v>
      </c>
      <c r="BJ12" s="1063" t="s">
        <v>1451</v>
      </c>
      <c r="BL12" s="1063" t="s">
        <v>1451</v>
      </c>
      <c r="BN12" s="1063" t="s">
        <v>1452</v>
      </c>
      <c r="BQ12" s="1298">
        <v>4213779</v>
      </c>
      <c r="BR12" s="1063" t="s">
        <v>1404</v>
      </c>
      <c r="BS12" s="1446"/>
      <c r="BT12" s="1065"/>
      <c r="BU12" s="1065"/>
      <c r="BV12" s="1065"/>
      <c r="BW12" s="0"/>
      <c r="BX12" s="0"/>
    </row>
    <row customHeight="1" ht="11.25">
      <c r="A13" s="1069" t="s">
        <v>1453</v>
      </c>
      <c r="B13" s="1070">
        <v>2011</v>
      </c>
      <c r="E13" s="1071" t="s">
        <v>1454</v>
      </c>
      <c r="F13" s="1087"/>
      <c r="I13" s="1071" t="s">
        <v>149</v>
      </c>
      <c r="K13" s="1093" t="s">
        <v>1403</v>
      </c>
      <c r="V13" s="362" t="s">
        <v>149</v>
      </c>
      <c r="W13" s="1084"/>
      <c r="X13" s="1084"/>
      <c r="Y13" s="1084"/>
      <c r="AW13" s="1115" t="s">
        <v>148</v>
      </c>
      <c r="AX13" s="1115" t="s">
        <v>148</v>
      </c>
      <c r="BB13" s="1115" t="s">
        <v>1455</v>
      </c>
      <c r="BC13" s="1115" t="s">
        <v>1456</v>
      </c>
      <c r="BE13" s="1115">
        <v>2011</v>
      </c>
      <c r="BF13" s="1115" t="s">
        <v>1457</v>
      </c>
      <c r="BH13" s="1063" t="s">
        <v>1458</v>
      </c>
      <c r="BJ13" s="1063" t="s">
        <v>1440</v>
      </c>
      <c r="BL13" s="1063" t="s">
        <v>1440</v>
      </c>
      <c r="BN13" s="1063" t="s">
        <v>1459</v>
      </c>
      <c r="BQ13" s="1298">
        <v>4213783</v>
      </c>
      <c r="BR13" s="1063" t="s">
        <v>1419</v>
      </c>
      <c r="BS13" s="1446"/>
      <c r="BT13" s="1065"/>
      <c r="BU13" s="1065"/>
      <c r="BV13" s="1065"/>
      <c r="BW13" s="1718"/>
      <c r="BX13" s="0"/>
    </row>
    <row customHeight="1" ht="11.25">
      <c r="A14" s="1069" t="s">
        <v>1460</v>
      </c>
      <c r="B14" s="1070">
        <v>2012</v>
      </c>
      <c r="I14" s="1071" t="s">
        <v>150</v>
      </c>
      <c r="J14" s="1062" t="s">
        <v>1461</v>
      </c>
      <c r="N14" s="1062" t="s">
        <v>1462</v>
      </c>
      <c r="V14" s="1078">
        <v>13</v>
      </c>
      <c r="W14" s="1079"/>
      <c r="X14" s="1079" t="s">
        <v>1277</v>
      </c>
      <c r="Y14" s="1070" t="s">
        <v>1244</v>
      </c>
      <c r="AW14" s="1115" t="s">
        <v>149</v>
      </c>
      <c r="AX14" s="1115" t="s">
        <v>149</v>
      </c>
      <c r="AZ14" s="1062" t="s">
        <v>1463</v>
      </c>
      <c r="BB14" s="1115" t="s">
        <v>1464</v>
      </c>
      <c r="BC14" s="1115" t="s">
        <v>1456</v>
      </c>
      <c r="BE14" s="1115">
        <v>2012</v>
      </c>
      <c r="BH14" s="1063" t="s">
        <v>1381</v>
      </c>
      <c r="BJ14" s="1216" t="s">
        <v>1465</v>
      </c>
      <c r="BL14" s="1216" t="s">
        <v>1465</v>
      </c>
      <c r="BN14" s="1063" t="s">
        <v>1466</v>
      </c>
      <c r="BQ14" s="1298">
        <v>4213782</v>
      </c>
      <c r="BR14" s="1063" t="s">
        <v>188</v>
      </c>
      <c r="BS14" s="1446"/>
      <c r="BT14" s="1065"/>
      <c r="BU14" s="1065"/>
      <c r="BV14" s="1065"/>
      <c r="BW14" s="1718"/>
      <c r="BX14" s="0"/>
    </row>
    <row customHeight="1" ht="19.5">
      <c r="A15" s="1069" t="s">
        <v>1467</v>
      </c>
      <c r="B15" s="1070">
        <v>2013</v>
      </c>
      <c r="E15" s="1722" t="s">
        <v>1468</v>
      </c>
      <c r="G15" s="1062" t="s">
        <v>1469</v>
      </c>
      <c r="H15" s="1062" t="s">
        <v>1470</v>
      </c>
      <c r="I15" s="1073" t="s">
        <v>151</v>
      </c>
      <c r="J15" s="1084" t="s">
        <v>587</v>
      </c>
      <c r="N15" s="1153" t="s">
        <v>1471</v>
      </c>
      <c r="X15" s="1082"/>
      <c r="AW15" s="1115" t="s">
        <v>150</v>
      </c>
      <c r="AX15" s="1115" t="s">
        <v>150</v>
      </c>
      <c r="AZ15" s="1115" t="s">
        <v>1391</v>
      </c>
      <c r="BB15" s="1115" t="s">
        <v>1472</v>
      </c>
      <c r="BC15" s="1115" t="s">
        <v>1456</v>
      </c>
      <c r="BE15" s="1115">
        <v>2013</v>
      </c>
      <c r="BH15" s="1063" t="s">
        <v>1396</v>
      </c>
      <c r="BJ15" s="1216" t="s">
        <v>1473</v>
      </c>
      <c r="BL15" s="1216" t="s">
        <v>1473</v>
      </c>
      <c r="BN15" s="1063" t="s">
        <v>1474</v>
      </c>
      <c r="BR15" s="1065"/>
      <c r="BS15" s="1448"/>
      <c r="BT15" s="1065"/>
      <c r="BU15" s="1065"/>
      <c r="BV15" s="1065"/>
      <c r="BW15" s="1718"/>
      <c r="BX15" s="0"/>
    </row>
    <row customHeight="1" ht="21">
      <c r="A16" s="1895" t="s">
        <v>1475</v>
      </c>
      <c r="B16" s="1070">
        <v>2014</v>
      </c>
      <c r="E16" s="1723" t="s">
        <v>1476</v>
      </c>
      <c r="G16" s="1071" t="s">
        <v>1477</v>
      </c>
      <c r="H16" s="1071" t="s">
        <v>1478</v>
      </c>
      <c r="I16" s="1073" t="s">
        <v>1479</v>
      </c>
      <c r="J16" s="1084" t="s">
        <v>560</v>
      </c>
      <c r="N16" s="1153" t="s">
        <v>1480</v>
      </c>
      <c r="AW16" s="1115" t="s">
        <v>151</v>
      </c>
      <c r="AX16" s="1115" t="s">
        <v>151</v>
      </c>
      <c r="AZ16" s="1115" t="s">
        <v>1406</v>
      </c>
      <c r="BB16" s="1115" t="s">
        <v>1481</v>
      </c>
      <c r="BC16" s="1115" t="s">
        <v>1456</v>
      </c>
      <c r="BE16" s="1115">
        <v>2014</v>
      </c>
      <c r="BH16" s="1063" t="s">
        <v>1411</v>
      </c>
      <c r="BJ16" s="1216" t="s">
        <v>1482</v>
      </c>
      <c r="BL16" s="1216" t="s">
        <v>1482</v>
      </c>
      <c r="BN16" s="1063" t="s">
        <v>1483</v>
      </c>
      <c r="BR16" s="1065"/>
      <c r="BS16" s="1448"/>
      <c r="BT16" s="1065"/>
      <c r="BU16" s="1065"/>
      <c r="BV16" s="1065"/>
      <c r="BW16" s="1718"/>
      <c r="BX16" s="0"/>
    </row>
    <row customHeight="1" ht="21">
      <c r="A17" s="1069" t="s">
        <v>1484</v>
      </c>
      <c r="B17" s="1070">
        <v>2015</v>
      </c>
      <c r="G17" s="1071" t="s">
        <v>1431</v>
      </c>
      <c r="H17" s="1071" t="s">
        <v>1431</v>
      </c>
      <c r="I17" s="1071" t="s">
        <v>1485</v>
      </c>
      <c r="N17" s="1153" t="s">
        <v>1486</v>
      </c>
      <c r="X17" s="1082"/>
      <c r="AW17" s="1115" t="s">
        <v>1479</v>
      </c>
      <c r="AX17" s="1115" t="s">
        <v>1479</v>
      </c>
      <c r="AZ17" s="1115" t="s">
        <v>1487</v>
      </c>
      <c r="BB17" s="1115" t="s">
        <v>1488</v>
      </c>
      <c r="BC17" s="1115" t="s">
        <v>1343</v>
      </c>
      <c r="BE17" s="1115">
        <v>2015</v>
      </c>
      <c r="BH17" s="1063" t="s">
        <v>1427</v>
      </c>
      <c r="BJ17" s="1216" t="s">
        <v>1489</v>
      </c>
      <c r="BL17" s="1216" t="s">
        <v>1489</v>
      </c>
      <c r="BN17" s="1063" t="s">
        <v>1490</v>
      </c>
      <c r="BR17" s="1062" t="s">
        <v>1287</v>
      </c>
      <c r="BS17" s="1445"/>
      <c r="BU17" s="1062" t="s">
        <v>1491</v>
      </c>
      <c r="BV17" s="1065"/>
      <c r="BW17" s="0"/>
      <c r="BX17" s="1716" t="s">
        <v>1492</v>
      </c>
      <c r="CA17" s="1062" t="s">
        <v>1493</v>
      </c>
      <c r="CD17" s="1062" t="s">
        <v>1494</v>
      </c>
    </row>
    <row customHeight="1" ht="21">
      <c r="A18" s="1069" t="s">
        <v>1495</v>
      </c>
      <c r="B18" s="1070">
        <v>2016</v>
      </c>
      <c r="I18" s="1071" t="s">
        <v>1496</v>
      </c>
      <c r="N18" s="1153" t="s">
        <v>1497</v>
      </c>
      <c r="X18" s="1082"/>
      <c r="AW18" s="1115" t="s">
        <v>1485</v>
      </c>
      <c r="AX18" s="1115" t="s">
        <v>1485</v>
      </c>
      <c r="BB18" s="1115" t="s">
        <v>1498</v>
      </c>
      <c r="BC18" s="1115" t="s">
        <v>1343</v>
      </c>
      <c r="BE18" s="1115">
        <v>2016</v>
      </c>
      <c r="BH18" s="1063" t="s">
        <v>1441</v>
      </c>
      <c r="BJ18" s="1216" t="s">
        <v>1499</v>
      </c>
      <c r="BL18" s="1216" t="s">
        <v>1499</v>
      </c>
      <c r="BN18" s="1063" t="s">
        <v>1500</v>
      </c>
      <c r="BQ18" s="1449" t="s">
        <v>1316</v>
      </c>
      <c r="BR18" s="1154" t="s">
        <v>1317</v>
      </c>
      <c r="BS18" s="253"/>
      <c r="BT18" s="1449" t="s">
        <v>1501</v>
      </c>
      <c r="BU18" s="1154" t="s">
        <v>1502</v>
      </c>
      <c r="BV18" s="1065"/>
      <c r="BW18" s="1721" t="s">
        <v>1503</v>
      </c>
      <c r="BX18" s="1715" t="s">
        <v>1504</v>
      </c>
      <c r="BZ18" s="1449" t="s">
        <v>1505</v>
      </c>
      <c r="CA18" s="1154" t="s">
        <v>1506</v>
      </c>
      <c r="CC18" s="1449" t="s">
        <v>1507</v>
      </c>
      <c r="CD18" s="1154" t="s">
        <v>1508</v>
      </c>
    </row>
    <row customHeight="1" ht="21">
      <c r="A19" s="1895" t="s">
        <v>1509</v>
      </c>
      <c r="B19" s="1070">
        <v>2017</v>
      </c>
      <c r="I19" s="1071" t="s">
        <v>1510</v>
      </c>
      <c r="N19" s="1153" t="s">
        <v>1511</v>
      </c>
      <c r="X19" s="1082"/>
      <c r="AW19" s="1115" t="s">
        <v>1496</v>
      </c>
      <c r="AX19" s="1115" t="s">
        <v>1496</v>
      </c>
      <c r="AZ19" s="1062" t="s">
        <v>1512</v>
      </c>
      <c r="BB19" s="1115" t="s">
        <v>1513</v>
      </c>
      <c r="BC19" s="1115" t="s">
        <v>1343</v>
      </c>
      <c r="BE19" s="1115">
        <v>2017</v>
      </c>
      <c r="BH19" s="1063" t="s">
        <v>1514</v>
      </c>
      <c r="BJ19" s="1216" t="s">
        <v>1515</v>
      </c>
      <c r="BL19" s="1216" t="s">
        <v>1515</v>
      </c>
      <c r="BQ19" s="1298">
        <v>4190064</v>
      </c>
      <c r="BR19" s="1063" t="s">
        <v>1516</v>
      </c>
      <c r="BS19" s="1446"/>
      <c r="BT19" s="1298">
        <v>4189671</v>
      </c>
      <c r="BU19" s="1063" t="s">
        <v>1517</v>
      </c>
      <c r="BV19" s="1065"/>
      <c r="BW19" s="1719">
        <v>4189706</v>
      </c>
      <c r="BX19" s="1717" t="s">
        <v>1518</v>
      </c>
      <c r="BZ19" s="1298">
        <v>4189714</v>
      </c>
      <c r="CA19" s="1063" t="s">
        <v>1519</v>
      </c>
      <c r="CC19" s="1298">
        <v>4189708</v>
      </c>
      <c r="CD19" s="1063" t="s">
        <v>1520</v>
      </c>
    </row>
    <row customHeight="1" ht="21">
      <c r="A20" s="1069" t="s">
        <v>1521</v>
      </c>
      <c r="B20" s="1070">
        <v>2018</v>
      </c>
      <c r="I20" s="1071" t="s">
        <v>1522</v>
      </c>
      <c r="N20" s="1153" t="s">
        <v>1523</v>
      </c>
      <c r="AW20" s="1115" t="s">
        <v>1510</v>
      </c>
      <c r="AX20" s="1115" t="s">
        <v>1510</v>
      </c>
      <c r="AZ20" s="1115" t="s">
        <v>1524</v>
      </c>
      <c r="BB20" s="1115" t="s">
        <v>1525</v>
      </c>
      <c r="BC20" s="1115" t="s">
        <v>1456</v>
      </c>
      <c r="BE20" s="1115">
        <v>2018</v>
      </c>
      <c r="BH20" s="1063" t="s">
        <v>1452</v>
      </c>
      <c r="BJ20" s="1063" t="s">
        <v>1381</v>
      </c>
      <c r="BL20" s="1063" t="s">
        <v>1381</v>
      </c>
      <c r="BQ20" s="1298">
        <v>4190065</v>
      </c>
      <c r="BR20" s="1063" t="s">
        <v>1526</v>
      </c>
      <c r="BS20" s="1446"/>
      <c r="BT20" s="1298">
        <v>4189672</v>
      </c>
      <c r="BU20" s="1063" t="s">
        <v>1527</v>
      </c>
      <c r="BV20" s="1065"/>
      <c r="BW20" s="1719">
        <v>4189705</v>
      </c>
      <c r="BX20" s="1717" t="s">
        <v>1528</v>
      </c>
      <c r="BZ20" s="1298">
        <v>4189713</v>
      </c>
      <c r="CA20" s="1063" t="s">
        <v>1528</v>
      </c>
      <c r="CC20" s="1298">
        <v>4189709</v>
      </c>
      <c r="CD20" s="1063" t="s">
        <v>1529</v>
      </c>
    </row>
    <row customHeight="1" ht="21">
      <c r="A21" s="1069" t="s">
        <v>1530</v>
      </c>
      <c r="B21" s="1070">
        <v>2019</v>
      </c>
      <c r="I21" s="1071" t="s">
        <v>1531</v>
      </c>
      <c r="N21" s="1153" t="s">
        <v>1532</v>
      </c>
      <c r="AW21" s="1115" t="s">
        <v>1522</v>
      </c>
      <c r="AX21" s="1115" t="s">
        <v>1522</v>
      </c>
      <c r="AZ21" s="1115" t="s">
        <v>1533</v>
      </c>
      <c r="BB21" s="1115" t="s">
        <v>1534</v>
      </c>
      <c r="BC21" s="1115" t="s">
        <v>1343</v>
      </c>
      <c r="BE21" s="1115">
        <v>2019</v>
      </c>
      <c r="BH21" s="1063" t="s">
        <v>1459</v>
      </c>
      <c r="BJ21" s="1063" t="s">
        <v>1396</v>
      </c>
      <c r="BL21" s="1063" t="s">
        <v>1396</v>
      </c>
      <c r="BQ21" s="1298">
        <v>4190066</v>
      </c>
      <c r="BR21" s="1063" t="s">
        <v>1535</v>
      </c>
      <c r="BS21" s="1446"/>
      <c r="BT21" s="1298">
        <v>4189673</v>
      </c>
      <c r="BU21" s="1063" t="s">
        <v>1536</v>
      </c>
      <c r="BV21" s="1065"/>
      <c r="BW21" s="1719">
        <v>4189707</v>
      </c>
      <c r="BX21" s="1717" t="s">
        <v>1537</v>
      </c>
      <c r="BZ21" s="1298">
        <v>4189712</v>
      </c>
      <c r="CA21" s="1063" t="s">
        <v>1538</v>
      </c>
      <c r="CC21" s="1298">
        <v>4189710</v>
      </c>
      <c r="CD21" s="1063" t="s">
        <v>1539</v>
      </c>
    </row>
    <row customHeight="1" ht="21">
      <c r="A22" s="1069" t="s">
        <v>1540</v>
      </c>
      <c r="B22" s="1070">
        <v>2020</v>
      </c>
      <c r="N22" s="1153" t="s">
        <v>1541</v>
      </c>
      <c r="AW22" s="1115" t="s">
        <v>1531</v>
      </c>
      <c r="AX22" s="1115" t="s">
        <v>1531</v>
      </c>
      <c r="AZ22" s="1115" t="s">
        <v>1542</v>
      </c>
      <c r="BB22" s="1115" t="s">
        <v>1543</v>
      </c>
      <c r="BC22" s="1115" t="s">
        <v>1343</v>
      </c>
      <c r="BE22" s="1115">
        <v>2020</v>
      </c>
      <c r="BH22" s="1063" t="s">
        <v>1466</v>
      </c>
      <c r="BJ22" s="1063" t="s">
        <v>1411</v>
      </c>
      <c r="BL22" s="1063" t="s">
        <v>1411</v>
      </c>
      <c r="BQ22" s="1298">
        <v>4190067</v>
      </c>
      <c r="BR22" s="1063" t="s">
        <v>1544</v>
      </c>
      <c r="BS22" s="1446"/>
      <c r="BT22" s="1298">
        <v>4189674</v>
      </c>
      <c r="BU22" s="1063" t="s">
        <v>1545</v>
      </c>
      <c r="BV22" s="1065"/>
      <c r="BW22" s="1065"/>
      <c r="CC22" s="1298">
        <v>4189711</v>
      </c>
      <c r="CD22" s="1063" t="s">
        <v>296</v>
      </c>
    </row>
    <row customHeight="1" ht="21">
      <c r="A23" s="1069" t="s">
        <v>1546</v>
      </c>
      <c r="B23" s="1070">
        <v>2021</v>
      </c>
      <c r="AW23" s="1115" t="s">
        <v>1547</v>
      </c>
      <c r="AX23" s="1115" t="s">
        <v>1547</v>
      </c>
      <c r="AZ23" s="1115" t="s">
        <v>1548</v>
      </c>
      <c r="BB23" s="1115" t="s">
        <v>1549</v>
      </c>
      <c r="BC23" s="1115" t="s">
        <v>1254</v>
      </c>
      <c r="BE23" s="1115">
        <v>2021</v>
      </c>
      <c r="BH23" s="1063" t="s">
        <v>1474</v>
      </c>
      <c r="BJ23" s="1063" t="s">
        <v>1427</v>
      </c>
      <c r="BL23" s="1063" t="s">
        <v>1427</v>
      </c>
      <c r="BQ23" s="1298">
        <v>4190068</v>
      </c>
      <c r="BR23" s="1063" t="s">
        <v>1550</v>
      </c>
      <c r="BS23" s="1446"/>
      <c r="BT23" s="1298">
        <v>4189675</v>
      </c>
      <c r="BU23" s="1063" t="s">
        <v>1551</v>
      </c>
      <c r="BV23" s="1065"/>
      <c r="BW23" s="1065"/>
      <c r="CC23" s="1298">
        <v>5110778</v>
      </c>
      <c r="CD23" s="1063" t="s">
        <v>1552</v>
      </c>
    </row>
    <row customHeight="1" ht="21">
      <c r="A24" s="1069" t="s">
        <v>1553</v>
      </c>
      <c r="B24" s="1070">
        <v>2022</v>
      </c>
      <c r="AW24" s="1115" t="s">
        <v>1554</v>
      </c>
      <c r="AX24" s="1115" t="s">
        <v>1554</v>
      </c>
      <c r="AZ24" s="1115" t="s">
        <v>1555</v>
      </c>
      <c r="BB24" s="1115" t="s">
        <v>1556</v>
      </c>
      <c r="BC24" s="1115" t="s">
        <v>1557</v>
      </c>
      <c r="BE24" s="1115">
        <v>2022</v>
      </c>
      <c r="BH24" s="1063" t="s">
        <v>1483</v>
      </c>
      <c r="BJ24" s="1063" t="s">
        <v>1441</v>
      </c>
      <c r="BL24" s="1063" t="s">
        <v>1441</v>
      </c>
      <c r="BQ24" s="1298">
        <v>4190069</v>
      </c>
      <c r="BR24" s="1063" t="s">
        <v>1558</v>
      </c>
      <c r="BS24" s="1446"/>
      <c r="BT24" s="1298">
        <v>4189676</v>
      </c>
      <c r="BU24" s="1063" t="s">
        <v>1559</v>
      </c>
      <c r="BV24" s="1065"/>
      <c r="BW24" s="1065"/>
      <c r="CC24" s="1298">
        <v>25575374</v>
      </c>
      <c r="CD24" s="1063" t="s">
        <v>1560</v>
      </c>
    </row>
    <row customHeight="1" ht="11.25">
      <c r="A25" s="1069" t="s">
        <v>1561</v>
      </c>
      <c r="B25" s="1070">
        <v>2023</v>
      </c>
      <c r="AW25" s="1115" t="s">
        <v>1562</v>
      </c>
      <c r="AX25" s="1115" t="s">
        <v>1562</v>
      </c>
      <c r="AZ25" s="1115" t="s">
        <v>1563</v>
      </c>
      <c r="BB25" s="1115" t="s">
        <v>1564</v>
      </c>
      <c r="BC25" s="1115" t="s">
        <v>1557</v>
      </c>
      <c r="BE25" s="1115">
        <v>2023</v>
      </c>
      <c r="BH25" s="1063" t="s">
        <v>1490</v>
      </c>
      <c r="BJ25" s="1063" t="s">
        <v>1514</v>
      </c>
      <c r="BL25" s="1063" t="s">
        <v>1514</v>
      </c>
      <c r="BQ25" s="1298">
        <v>4190070</v>
      </c>
      <c r="BR25" s="1063" t="s">
        <v>1565</v>
      </c>
      <c r="BS25" s="1446"/>
      <c r="BT25" s="1298">
        <v>4189677</v>
      </c>
      <c r="BU25" s="1063" t="s">
        <v>1566</v>
      </c>
      <c r="BV25" s="1065"/>
      <c r="BW25" s="1065"/>
    </row>
    <row customHeight="1" ht="11.25">
      <c r="A26" s="1069" t="s">
        <v>1567</v>
      </c>
      <c r="B26" s="1070">
        <v>2024</v>
      </c>
      <c r="J26" s="1755" t="s">
        <v>1568</v>
      </c>
      <c r="AX26" s="1115" t="s">
        <v>1569</v>
      </c>
      <c r="AZ26" s="1115" t="s">
        <v>1434</v>
      </c>
      <c r="BB26" s="1115" t="s">
        <v>1570</v>
      </c>
      <c r="BC26" s="1115" t="s">
        <v>1557</v>
      </c>
      <c r="BE26" s="1115">
        <v>2024</v>
      </c>
      <c r="BH26" s="1063" t="s">
        <v>1500</v>
      </c>
      <c r="BJ26" s="1063" t="s">
        <v>1452</v>
      </c>
      <c r="BL26" s="1063" t="s">
        <v>1452</v>
      </c>
      <c r="BQ26" s="1298">
        <v>4190071</v>
      </c>
      <c r="BR26" s="1063" t="s">
        <v>1571</v>
      </c>
      <c r="BS26" s="1446"/>
      <c r="BV26" s="1065"/>
      <c r="BW26" s="1065"/>
    </row>
    <row customHeight="1" ht="11.25">
      <c r="A27" s="1069" t="s">
        <v>1572</v>
      </c>
      <c r="B27" s="1070">
        <v>2025</v>
      </c>
      <c r="J27" s="156" t="s">
        <v>226</v>
      </c>
      <c r="AX27" s="1115" t="s">
        <v>1573</v>
      </c>
      <c r="BB27" s="1115" t="s">
        <v>1574</v>
      </c>
      <c r="BC27" s="1115" t="s">
        <v>1557</v>
      </c>
      <c r="BE27" s="1115">
        <v>2025</v>
      </c>
      <c r="BH27" s="1065" t="s">
        <v>24</v>
      </c>
      <c r="BJ27" s="1063" t="s">
        <v>1459</v>
      </c>
      <c r="BL27" s="1063" t="s">
        <v>1459</v>
      </c>
      <c r="BN27" s="1065" t="s">
        <v>24</v>
      </c>
      <c r="BQ27" s="1298">
        <v>4190072</v>
      </c>
      <c r="BR27" s="1063" t="s">
        <v>1575</v>
      </c>
      <c r="BS27" s="1446"/>
      <c r="BV27" s="1065"/>
      <c r="BW27" s="1065"/>
    </row>
    <row customHeight="1" ht="11.25">
      <c r="A28" s="1069" t="s">
        <v>1576</v>
      </c>
      <c r="D28" s="1095"/>
      <c r="E28" s="1096"/>
      <c r="F28" s="1096"/>
      <c r="H28" s="1097" t="s">
        <v>1577</v>
      </c>
      <c r="AX28" s="1115" t="s">
        <v>1578</v>
      </c>
      <c r="AZ28" s="1062" t="s">
        <v>1579</v>
      </c>
      <c r="BB28" s="1115" t="s">
        <v>1580</v>
      </c>
      <c r="BC28" s="1115" t="s">
        <v>1581</v>
      </c>
      <c r="BE28" s="1115">
        <v>2026</v>
      </c>
      <c r="BH28" s="1065" t="s">
        <v>24</v>
      </c>
      <c r="BJ28" s="1063" t="s">
        <v>1466</v>
      </c>
      <c r="BL28" s="1063" t="s">
        <v>1466</v>
      </c>
      <c r="BN28" s="1065" t="s">
        <v>24</v>
      </c>
      <c r="BQ28" s="1298">
        <v>4190073</v>
      </c>
      <c r="BR28" s="1063" t="s">
        <v>1582</v>
      </c>
      <c r="BS28" s="1446"/>
      <c r="BV28" s="1065"/>
      <c r="BW28" s="1065"/>
    </row>
    <row customHeight="1" ht="11.25">
      <c r="A29" s="1069" t="s">
        <v>1583</v>
      </c>
      <c r="D29" s="1098" t="s">
        <v>1584</v>
      </c>
      <c r="E29" s="1099" t="str">
        <f>IF(TEMPLATE_GROUP="","",INDEX(StartDateList,MATCH(TEMPLATE_GROUP,CodeTemplateList,0),1))</f>
        <v>45292.42334490741</v>
      </c>
      <c r="F29" s="1099" t="str">
        <f>IF(TEMPLATE_GROUP="","",INDEX(EndDateList,MATCH(TEMPLATE_GROUP,CodeTemplateList,0),1))</f>
        <v>47118.42356481482</v>
      </c>
      <c r="H29" s="1100" t="s">
        <v>1585</v>
      </c>
      <c r="AX29" s="1115" t="s">
        <v>1586</v>
      </c>
      <c r="AZ29" s="1115" t="s">
        <v>1239</v>
      </c>
      <c r="BB29" s="1115" t="s">
        <v>1434</v>
      </c>
      <c r="BC29" s="1085"/>
      <c r="BE29" s="1115">
        <v>2027</v>
      </c>
      <c r="BJ29" s="1063" t="s">
        <v>1474</v>
      </c>
      <c r="BL29" s="1063" t="s">
        <v>1474</v>
      </c>
    </row>
    <row customHeight="1" ht="11.25">
      <c r="A30" s="1069" t="s">
        <v>1587</v>
      </c>
      <c r="D30" s="1101"/>
      <c r="E30" s="1102"/>
      <c r="F30" s="1102"/>
      <c r="AX30" s="1115" t="s">
        <v>1588</v>
      </c>
      <c r="AZ30" s="1115" t="s">
        <v>1266</v>
      </c>
      <c r="BE30" s="1115">
        <v>2028</v>
      </c>
      <c r="BJ30" s="1063" t="s">
        <v>1589</v>
      </c>
      <c r="BL30" s="1063" t="s">
        <v>1589</v>
      </c>
    </row>
    <row customHeight="1" ht="12.75">
      <c r="A31" s="1069" t="s">
        <v>1590</v>
      </c>
      <c r="D31" s="1095"/>
      <c r="E31" s="1096"/>
      <c r="F31" s="1096"/>
      <c r="H31" s="1103"/>
      <c r="AX31" s="1115" t="s">
        <v>1591</v>
      </c>
      <c r="AZ31" s="1115" t="s">
        <v>1592</v>
      </c>
      <c r="BE31" s="1115">
        <v>2029</v>
      </c>
      <c r="BJ31" s="1063" t="s">
        <v>1593</v>
      </c>
      <c r="BL31" s="1063" t="s">
        <v>1593</v>
      </c>
    </row>
    <row customHeight="1" ht="11.25">
      <c r="A32" s="1069" t="s">
        <v>1594</v>
      </c>
      <c r="D32" s="1098" t="s">
        <v>1595</v>
      </c>
      <c r="E32" s="1099" t="str">
        <f>IF(TEMPLATE_GROUP="","",INDEX(StartDateList,MATCH(TEMPLATE_GROUP,CodeTemplateList,0),1))</f>
        <v>45292.42334490741</v>
      </c>
      <c r="F32" s="1099" t="str">
        <f>IF(TEMPLATE_GROUP="","",INDEX(EndDateList,MATCH(TEMPLATE_GROUP,CodeTemplateList,0),1))</f>
        <v>47118.42356481482</v>
      </c>
      <c r="H32" s="1104" t="s">
        <v>1596</v>
      </c>
      <c r="O32" s="1069" t="s">
        <v>1238</v>
      </c>
      <c r="AX32" s="1115" t="s">
        <v>1597</v>
      </c>
      <c r="AZ32" s="1115" t="s">
        <v>1332</v>
      </c>
      <c r="BE32" s="1115">
        <v>2030</v>
      </c>
      <c r="BJ32" s="1063" t="s">
        <v>1483</v>
      </c>
      <c r="BL32" s="1063" t="s">
        <v>1483</v>
      </c>
    </row>
    <row customHeight="1" ht="11.25">
      <c r="A33" s="1069" t="s">
        <v>1598</v>
      </c>
      <c r="O33" s="1069" t="s">
        <v>1263</v>
      </c>
      <c r="AX33" s="1115" t="s">
        <v>1599</v>
      </c>
      <c r="AZ33" s="1115" t="s">
        <v>498</v>
      </c>
      <c r="BE33" s="1115">
        <v>2031</v>
      </c>
      <c r="BJ33" s="1063" t="s">
        <v>1490</v>
      </c>
      <c r="BL33" s="1063" t="s">
        <v>1490</v>
      </c>
    </row>
    <row customHeight="1" ht="11.25">
      <c r="A34" s="1069" t="s">
        <v>1600</v>
      </c>
      <c r="O34" s="1069" t="s">
        <v>1298</v>
      </c>
      <c r="AX34" s="1115" t="s">
        <v>1601</v>
      </c>
      <c r="BE34" s="1115">
        <v>2032</v>
      </c>
      <c r="BJ34" s="1063" t="s">
        <v>1500</v>
      </c>
      <c r="BL34" s="1063" t="s">
        <v>1500</v>
      </c>
    </row>
    <row customHeight="1" ht="11.25">
      <c r="A35" s="1069" t="s">
        <v>1602</v>
      </c>
      <c r="O35" s="1069" t="s">
        <v>1330</v>
      </c>
      <c r="AX35" s="1115" t="s">
        <v>1603</v>
      </c>
      <c r="AZ35" s="1062" t="s">
        <v>1604</v>
      </c>
      <c r="BE35" s="1115">
        <v>2033</v>
      </c>
      <c r="BL35" s="1063" t="s">
        <v>1605</v>
      </c>
    </row>
    <row customHeight="1" ht="11.25">
      <c r="A36" s="1895" t="s">
        <v>1606</v>
      </c>
      <c r="D36" s="1105" t="s">
        <v>1607</v>
      </c>
      <c r="E36" s="1106" t="s">
        <v>772</v>
      </c>
      <c r="F36" s="1107" t="str">
        <f>INDEX(E37:E41,MATCH(TEMPLATE_SPHERE,F37:F41,0))</f>
        <v>холодного водоснабжения</v>
      </c>
      <c r="G36" s="1107" t="str">
        <f>INDEX(G37:G41,MATCH(TEMPLATE_SPHERE,F37:F41,0))</f>
        <v>холодное водоснабжение</v>
      </c>
      <c r="O36" s="1069" t="s">
        <v>1354</v>
      </c>
      <c r="AX36" s="1115" t="s">
        <v>1608</v>
      </c>
      <c r="AZ36" s="1115" t="s">
        <v>498</v>
      </c>
      <c r="BE36" s="1115">
        <v>2034</v>
      </c>
      <c r="BL36" s="1063" t="s">
        <v>1609</v>
      </c>
    </row>
    <row customHeight="1" ht="11.25">
      <c r="A37" s="1069" t="s">
        <v>1610</v>
      </c>
      <c r="E37" s="404" t="s">
        <v>1611</v>
      </c>
      <c r="F37" s="1108" t="s">
        <v>726</v>
      </c>
      <c r="G37" s="404" t="s">
        <v>1612</v>
      </c>
      <c r="O37" s="1069" t="s">
        <v>1372</v>
      </c>
      <c r="AX37" s="1115" t="s">
        <v>1613</v>
      </c>
      <c r="AZ37" s="1115" t="s">
        <v>1265</v>
      </c>
      <c r="BE37" s="1115">
        <v>2035</v>
      </c>
    </row>
    <row customHeight="1" ht="11.25">
      <c r="A38" s="1069" t="s">
        <v>1614</v>
      </c>
      <c r="E38" s="404" t="s">
        <v>1615</v>
      </c>
      <c r="F38" s="1109" t="s">
        <v>772</v>
      </c>
      <c r="G38" s="404" t="s">
        <v>1616</v>
      </c>
      <c r="O38" s="1069" t="s">
        <v>1387</v>
      </c>
      <c r="AX38" s="1115" t="s">
        <v>1617</v>
      </c>
      <c r="AZ38" s="1115" t="s">
        <v>1299</v>
      </c>
      <c r="BE38" s="1115">
        <v>2036</v>
      </c>
      <c r="BH38" s="1062" t="s">
        <v>1618</v>
      </c>
      <c r="BJ38" s="1062" t="s">
        <v>1619</v>
      </c>
      <c r="BL38" s="1062" t="s">
        <v>1620</v>
      </c>
      <c r="BN38" s="1062" t="s">
        <v>1621</v>
      </c>
    </row>
    <row customHeight="1" ht="11.25">
      <c r="A39" s="1069" t="s">
        <v>1622</v>
      </c>
      <c r="E39" s="404" t="s">
        <v>1623</v>
      </c>
      <c r="F39" s="1109" t="s">
        <v>824</v>
      </c>
      <c r="G39" s="404" t="s">
        <v>1624</v>
      </c>
      <c r="O39" s="1069" t="s">
        <v>1402</v>
      </c>
      <c r="AX39" s="1115" t="s">
        <v>1625</v>
      </c>
      <c r="AZ39" s="1115" t="s">
        <v>1331</v>
      </c>
      <c r="BE39" s="1115">
        <v>2037</v>
      </c>
      <c r="BH39" s="1063" t="s">
        <v>1626</v>
      </c>
      <c r="BJ39" s="1216" t="s">
        <v>1626</v>
      </c>
      <c r="BL39" s="1216" t="s">
        <v>1626</v>
      </c>
      <c r="BN39" s="1063" t="s">
        <v>1627</v>
      </c>
    </row>
    <row customHeight="1" ht="11.25">
      <c r="A40" s="1069" t="s">
        <v>1628</v>
      </c>
      <c r="E40" s="404" t="s">
        <v>1629</v>
      </c>
      <c r="F40" s="1109" t="s">
        <v>810</v>
      </c>
      <c r="G40" s="404" t="s">
        <v>1630</v>
      </c>
      <c r="O40" s="1069" t="s">
        <v>1418</v>
      </c>
      <c r="AX40" s="1115" t="s">
        <v>1631</v>
      </c>
      <c r="BE40" s="1115">
        <v>2038</v>
      </c>
      <c r="BH40" s="1063" t="s">
        <v>1632</v>
      </c>
      <c r="BJ40" s="1216" t="s">
        <v>945</v>
      </c>
      <c r="BL40" s="1216" t="s">
        <v>945</v>
      </c>
      <c r="BN40" s="1063" t="s">
        <v>979</v>
      </c>
    </row>
    <row customHeight="1" ht="11.25">
      <c r="A41" s="1069" t="s">
        <v>1633</v>
      </c>
      <c r="E41" s="404" t="s">
        <v>1634</v>
      </c>
      <c r="F41" s="1109" t="s">
        <v>1635</v>
      </c>
      <c r="G41" s="404" t="s">
        <v>1634</v>
      </c>
      <c r="O41" s="1069" t="s">
        <v>1434</v>
      </c>
      <c r="AX41" s="1115" t="s">
        <v>1636</v>
      </c>
      <c r="AZ41" s="1062" t="s">
        <v>1637</v>
      </c>
      <c r="BE41" s="1115">
        <v>2039</v>
      </c>
      <c r="BH41" s="1063" t="s">
        <v>1638</v>
      </c>
      <c r="BJ41" s="1216" t="s">
        <v>941</v>
      </c>
      <c r="BL41" s="1216" t="s">
        <v>941</v>
      </c>
      <c r="BN41" s="1063" t="s">
        <v>966</v>
      </c>
    </row>
    <row customHeight="1" ht="11.25">
      <c r="A42" s="1069" t="s">
        <v>1639</v>
      </c>
      <c r="AX42" s="1115" t="s">
        <v>1640</v>
      </c>
      <c r="AZ42" s="1115" t="s">
        <v>1238</v>
      </c>
      <c r="BE42" s="1115">
        <v>2040</v>
      </c>
      <c r="BH42" s="1063" t="s">
        <v>963</v>
      </c>
      <c r="BJ42" s="1216" t="s">
        <v>943</v>
      </c>
      <c r="BL42" s="1216" t="s">
        <v>943</v>
      </c>
      <c r="BN42" s="1063" t="s">
        <v>1641</v>
      </c>
    </row>
    <row customHeight="1" ht="11.25">
      <c r="A43" s="1069" t="s">
        <v>1642</v>
      </c>
      <c r="AX43" s="1115" t="s">
        <v>1643</v>
      </c>
      <c r="AZ43" s="1115" t="s">
        <v>1263</v>
      </c>
      <c r="BE43" s="1115">
        <v>2041</v>
      </c>
      <c r="BH43" s="1063" t="s">
        <v>1644</v>
      </c>
      <c r="BJ43" s="1216" t="s">
        <v>1638</v>
      </c>
      <c r="BL43" s="1216" t="s">
        <v>1638</v>
      </c>
      <c r="BN43" s="1063" t="s">
        <v>1645</v>
      </c>
    </row>
    <row customHeight="1" ht="11.25">
      <c r="A44" s="1069" t="s">
        <v>1646</v>
      </c>
      <c r="I44" s="793" t="s">
        <v>1647</v>
      </c>
      <c r="J44" s="1084" t="s">
        <v>1648</v>
      </c>
      <c r="K44" s="1084" t="s">
        <v>1649</v>
      </c>
      <c r="AX44" s="1115" t="s">
        <v>1650</v>
      </c>
      <c r="AZ44" s="1115" t="s">
        <v>1298</v>
      </c>
      <c r="BE44" s="1115">
        <v>2042</v>
      </c>
      <c r="BH44" s="1063" t="s">
        <v>1651</v>
      </c>
      <c r="BJ44" s="1216" t="s">
        <v>963</v>
      </c>
      <c r="BL44" s="1216" t="s">
        <v>963</v>
      </c>
      <c r="BN44" s="1063" t="s">
        <v>1652</v>
      </c>
    </row>
    <row customHeight="1" ht="11.25">
      <c r="A45" s="1069" t="s">
        <v>1653</v>
      </c>
      <c r="D45" s="1105" t="s">
        <v>1654</v>
      </c>
      <c r="E45" s="1106" t="s">
        <v>1655</v>
      </c>
      <c r="F45" s="791" t="s">
        <v>1656</v>
      </c>
      <c r="G45" s="790" t="s">
        <v>1657</v>
      </c>
      <c r="H45" s="793" t="s">
        <v>1658</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1659</v>
      </c>
      <c r="AZ45" s="1115" t="s">
        <v>1330</v>
      </c>
      <c r="BE45" s="1115">
        <v>2043</v>
      </c>
      <c r="BH45" s="1063" t="s">
        <v>1660</v>
      </c>
      <c r="BJ45" s="1216" t="s">
        <v>957</v>
      </c>
      <c r="BL45" s="1216" t="s">
        <v>957</v>
      </c>
      <c r="BN45" s="1063" t="s">
        <v>1661</v>
      </c>
    </row>
    <row customHeight="1" ht="11.25">
      <c r="A46" s="1069" t="s">
        <v>1662</v>
      </c>
      <c r="E46" s="404" t="s">
        <v>22</v>
      </c>
      <c r="F46" s="1108" t="s">
        <v>1663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1664</v>
      </c>
      <c r="AZ46" s="1115" t="s">
        <v>1354</v>
      </c>
      <c r="BE46" s="1115">
        <v>2044</v>
      </c>
      <c r="BH46" s="1063" t="s">
        <v>966</v>
      </c>
      <c r="BJ46" s="1216" t="s">
        <v>947</v>
      </c>
      <c r="BL46" s="1216" t="s">
        <v>947</v>
      </c>
      <c r="BN46" s="1063" t="s">
        <v>1665</v>
      </c>
    </row>
    <row customHeight="1" ht="11.25">
      <c r="A47" s="1069" t="s">
        <v>1666</v>
      </c>
      <c r="E47" s="404" t="s">
        <v>29</v>
      </c>
      <c r="F47" s="1109" t="s">
        <v>1667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1668</v>
      </c>
      <c r="AZ47" s="1115" t="s">
        <v>1372</v>
      </c>
      <c r="BE47" s="1115">
        <v>2045</v>
      </c>
      <c r="BH47" s="1063" t="s">
        <v>1641</v>
      </c>
      <c r="BJ47" s="1216" t="s">
        <v>949</v>
      </c>
      <c r="BL47" s="1216" t="s">
        <v>949</v>
      </c>
      <c r="BN47" s="1063" t="s">
        <v>1669</v>
      </c>
    </row>
    <row customHeight="1" ht="11.25">
      <c r="A48" s="1069" t="s">
        <v>1670</v>
      </c>
      <c r="E48" s="404" t="s">
        <v>1671</v>
      </c>
      <c r="F48" s="1109" t="s">
        <v>1672</v>
      </c>
      <c r="G48" s="1111" t="str">
        <f>IF(f_year="","","01.01."&amp;f_year)</f>
        <v/>
      </c>
      <c r="H48" s="1111" t="str">
        <f>IF(f_year="","","31.12."&amp;f_year)</f>
        <v/>
      </c>
      <c r="I48" s="1766">
        <f>IF(f_year="",TRUE,FALSE)</f>
        <v>1</v>
      </c>
      <c r="J48" s="1769" t="s">
        <v>1673</v>
      </c>
      <c r="K48" s="1770"/>
      <c r="AX48" s="1115" t="s">
        <v>1674</v>
      </c>
      <c r="AZ48" s="1115" t="s">
        <v>1387</v>
      </c>
      <c r="BE48" s="1115">
        <v>2046</v>
      </c>
      <c r="BH48" s="1063" t="s">
        <v>1645</v>
      </c>
      <c r="BJ48" s="1216" t="s">
        <v>951</v>
      </c>
      <c r="BL48" s="1216" t="s">
        <v>951</v>
      </c>
      <c r="BN48" s="1063" t="s">
        <v>1675</v>
      </c>
    </row>
    <row customHeight="1" ht="11.25">
      <c r="A49" s="1069" t="s">
        <v>1676</v>
      </c>
      <c r="E49" s="404" t="s">
        <v>1677</v>
      </c>
      <c r="F49" s="1109" t="s">
        <v>1678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1679</v>
      </c>
      <c r="AZ49" s="1115" t="s">
        <v>1402</v>
      </c>
      <c r="BE49" s="1115">
        <v>2047</v>
      </c>
      <c r="BH49" s="1063" t="s">
        <v>967</v>
      </c>
      <c r="BJ49" s="1216" t="s">
        <v>953</v>
      </c>
      <c r="BL49" s="1216" t="s">
        <v>953</v>
      </c>
    </row>
    <row customHeight="1" ht="11.25">
      <c r="A50" s="1069" t="s">
        <v>1680</v>
      </c>
      <c r="E50" s="404" t="s">
        <v>1681</v>
      </c>
      <c r="F50" s="1109" t="s">
        <v>937</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1682</v>
      </c>
      <c r="AZ50" s="1115" t="s">
        <v>1418</v>
      </c>
      <c r="BE50" s="1115">
        <v>2048</v>
      </c>
      <c r="BH50" s="1063" t="s">
        <v>1652</v>
      </c>
      <c r="BJ50" s="1216" t="s">
        <v>955</v>
      </c>
      <c r="BL50" s="1216" t="s">
        <v>955</v>
      </c>
    </row>
    <row customHeight="1" ht="11.25">
      <c r="A51" s="1069" t="s">
        <v>1683</v>
      </c>
      <c r="E51" s="404" t="s">
        <v>1684</v>
      </c>
      <c r="F51" s="1109" t="s">
        <v>1685</v>
      </c>
      <c r="G51" s="1111" t="str">
        <f>IF(TITLE_PERIOD_START="","",TITLE_PERIOD_START)</f>
        <v>45292.42334490741</v>
      </c>
      <c r="H51" s="1111" t="str">
        <f>IF(TITLE_PERIOD_END="","",TITLE_PERIOD_END)</f>
        <v>47118.42356481482</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1686</v>
      </c>
      <c r="AZ51" s="1115" t="s">
        <v>1434</v>
      </c>
      <c r="BE51" s="1115">
        <v>2049</v>
      </c>
      <c r="BH51" s="1063" t="s">
        <v>1661</v>
      </c>
      <c r="BJ51" s="1216" t="s">
        <v>1687</v>
      </c>
      <c r="BL51" s="1216" t="s">
        <v>1687</v>
      </c>
    </row>
    <row customHeight="1" ht="11.25">
      <c r="A52" s="1069" t="s">
        <v>1688</v>
      </c>
      <c r="E52" s="404" t="s">
        <v>1689</v>
      </c>
      <c r="F52" s="1109" t="s">
        <v>1655</v>
      </c>
      <c r="G52" s="1111" t="str">
        <f>IF(TITLE_PERIOD_START="","",TITLE_PERIOD_START)</f>
        <v>45292.42334490741</v>
      </c>
      <c r="H52" s="1111" t="str">
        <f>IF(TITLE_PERIOD_END="","",TITLE_PERIOD_END)</f>
        <v>47118.42356481482</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1690</v>
      </c>
      <c r="AZ52" s="1115" t="s">
        <v>498</v>
      </c>
      <c r="BE52" s="1115">
        <v>2050</v>
      </c>
      <c r="BH52" s="1063" t="s">
        <v>1665</v>
      </c>
      <c r="BJ52" s="1216" t="s">
        <v>966</v>
      </c>
      <c r="BL52" s="1216" t="s">
        <v>966</v>
      </c>
    </row>
    <row customHeight="1" ht="11.25">
      <c r="A53" s="1069" t="s">
        <v>1691</v>
      </c>
      <c r="E53" s="404" t="s">
        <v>1692</v>
      </c>
      <c r="F53" s="1109" t="s">
        <v>1692</v>
      </c>
      <c r="G53" s="1111" t="str">
        <f>IF(f_year="","","01.01."&amp;f_year)</f>
        <v/>
      </c>
      <c r="H53" s="1111" t="str">
        <f>IF(f_year="","","31.12."&amp;f_year)</f>
        <v/>
      </c>
      <c r="I53" s="1766">
        <f>IF(AND(f_year="",TITLE_DATE_FIL=""),TRUE,FALSE)</f>
        <v>1</v>
      </c>
      <c r="J53" s="1769" t="s">
        <v>1693</v>
      </c>
      <c r="K53" s="1770"/>
      <c r="AX53" s="1115" t="s">
        <v>1694</v>
      </c>
      <c r="BE53" s="1115">
        <v>2051</v>
      </c>
      <c r="BH53" s="1063" t="s">
        <v>1669</v>
      </c>
      <c r="BJ53" s="1216" t="s">
        <v>1641</v>
      </c>
      <c r="BL53" s="1216" t="s">
        <v>1641</v>
      </c>
    </row>
    <row customHeight="1" ht="11.25">
      <c r="A54" s="1069" t="s">
        <v>1695</v>
      </c>
      <c r="AX54" s="1115" t="s">
        <v>1696</v>
      </c>
      <c r="AZ54" s="1062" t="s">
        <v>1697</v>
      </c>
      <c r="BE54" s="1115">
        <v>2052</v>
      </c>
      <c r="BH54" s="1063" t="s">
        <v>1675</v>
      </c>
      <c r="BJ54" s="1216" t="s">
        <v>1645</v>
      </c>
      <c r="BL54" s="1216" t="s">
        <v>1645</v>
      </c>
    </row>
    <row customHeight="1" ht="11.25">
      <c r="A55" s="1069" t="s">
        <v>1698</v>
      </c>
      <c r="AX55" s="1115" t="s">
        <v>1699</v>
      </c>
      <c r="AZ55" s="1115" t="s">
        <v>1240</v>
      </c>
      <c r="BE55" s="1115">
        <v>2053</v>
      </c>
      <c r="BH55" s="1065" t="s">
        <v>24</v>
      </c>
      <c r="BJ55" s="1216" t="s">
        <v>967</v>
      </c>
      <c r="BL55" s="1216" t="s">
        <v>967</v>
      </c>
    </row>
    <row customHeight="1" ht="11.25">
      <c r="A56" s="1069" t="s">
        <v>1700</v>
      </c>
      <c r="D56" s="1113" t="s">
        <v>1701</v>
      </c>
      <c r="E56" s="1089">
        <v>55</v>
      </c>
      <c r="F56" s="1069" t="s">
        <v>1702</v>
      </c>
      <c r="AX56" s="1115" t="s">
        <v>1703</v>
      </c>
      <c r="AZ56" s="1115" t="s">
        <v>1267</v>
      </c>
      <c r="BE56" s="1115">
        <v>2054</v>
      </c>
      <c r="BH56" s="1065" t="s">
        <v>24</v>
      </c>
      <c r="BJ56" s="1216" t="s">
        <v>1652</v>
      </c>
      <c r="BL56" s="1216" t="s">
        <v>1652</v>
      </c>
    </row>
    <row customHeight="1" ht="11.25">
      <c r="A57" s="1069" t="s">
        <v>1704</v>
      </c>
      <c r="D57" s="1113" t="s">
        <v>1705</v>
      </c>
      <c r="E57" s="1089">
        <v>66</v>
      </c>
      <c r="F57" s="1069" t="s">
        <v>1702</v>
      </c>
      <c r="AX57" s="1115" t="s">
        <v>1706</v>
      </c>
      <c r="AZ57" s="1115" t="s">
        <v>1301</v>
      </c>
      <c r="BE57" s="1115">
        <v>2055</v>
      </c>
      <c r="BJ57" s="1216" t="s">
        <v>1661</v>
      </c>
      <c r="BL57" s="1216" t="s">
        <v>1661</v>
      </c>
    </row>
    <row customHeight="1" ht="11.25">
      <c r="A58" s="1069" t="s">
        <v>1707</v>
      </c>
      <c r="D58" s="1113" t="s">
        <v>1708</v>
      </c>
      <c r="E58" s="1089">
        <v>44</v>
      </c>
      <c r="F58" s="1069" t="s">
        <v>1702</v>
      </c>
      <c r="AX58" s="1115" t="s">
        <v>1709</v>
      </c>
      <c r="BE58" s="1115">
        <v>2056</v>
      </c>
      <c r="BJ58" s="1216" t="s">
        <v>1665</v>
      </c>
      <c r="BL58" s="1216" t="s">
        <v>1665</v>
      </c>
    </row>
    <row customHeight="1" ht="11.25">
      <c r="A59" s="1069" t="s">
        <v>1710</v>
      </c>
      <c r="D59" s="1113" t="s">
        <v>129</v>
      </c>
      <c r="E59" s="1089" t="s">
        <v>1531</v>
      </c>
      <c r="F59" s="1069" t="s">
        <v>1711</v>
      </c>
      <c r="AX59" s="1115" t="s">
        <v>1712</v>
      </c>
      <c r="AZ59" s="1062" t="s">
        <v>1713</v>
      </c>
      <c r="BE59" s="1115">
        <v>2057</v>
      </c>
      <c r="BJ59" s="1216" t="s">
        <v>1669</v>
      </c>
      <c r="BL59" s="1216" t="s">
        <v>1669</v>
      </c>
    </row>
    <row customHeight="1" ht="11.25">
      <c r="A60" s="1069" t="s">
        <v>1714</v>
      </c>
      <c r="D60" s="1113" t="s">
        <v>1715</v>
      </c>
      <c r="E60" s="1089" t="s">
        <v>1531</v>
      </c>
      <c r="F60" s="1069" t="s">
        <v>1711</v>
      </c>
      <c r="AX60" s="1115" t="s">
        <v>1716</v>
      </c>
      <c r="AZ60" s="1115" t="s">
        <v>1241</v>
      </c>
      <c r="BE60" s="1115">
        <v>2058</v>
      </c>
      <c r="BJ60" s="1216" t="s">
        <v>1675</v>
      </c>
      <c r="BL60" s="1216" t="s">
        <v>1675</v>
      </c>
    </row>
    <row customHeight="1" ht="11.25">
      <c r="A61" s="1069" t="s">
        <v>1717</v>
      </c>
      <c r="D61" s="1113" t="s">
        <v>1718</v>
      </c>
      <c r="E61" s="1089">
        <v>26</v>
      </c>
      <c r="F61" s="1069" t="s">
        <v>1711</v>
      </c>
      <c r="AX61" s="1115" t="s">
        <v>1719</v>
      </c>
      <c r="AZ61" s="1115" t="s">
        <v>1268</v>
      </c>
      <c r="BE61" s="1115">
        <v>2059</v>
      </c>
      <c r="BL61" s="1216" t="s">
        <v>959</v>
      </c>
    </row>
    <row customHeight="1" ht="11.25">
      <c r="A62" s="1069" t="s">
        <v>1720</v>
      </c>
      <c r="D62" s="1113" t="s">
        <v>128</v>
      </c>
      <c r="E62" s="1089">
        <v>30</v>
      </c>
      <c r="F62" s="1069" t="s">
        <v>1711</v>
      </c>
      <c r="AZ62" s="1115" t="s">
        <v>1302</v>
      </c>
      <c r="BE62" s="1115">
        <v>2060</v>
      </c>
      <c r="BL62" s="1216" t="s">
        <v>961</v>
      </c>
    </row>
    <row customHeight="1" ht="11.25">
      <c r="A63" s="1069" t="s">
        <v>1721</v>
      </c>
      <c r="D63" s="1113" t="s">
        <v>1722</v>
      </c>
      <c r="E63" s="1089">
        <v>32</v>
      </c>
      <c r="F63" s="1069" t="s">
        <v>1711</v>
      </c>
      <c r="AZ63" s="1115" t="s">
        <v>1333</v>
      </c>
      <c r="BE63" s="1115">
        <v>2061</v>
      </c>
    </row>
    <row customHeight="1" ht="11.25">
      <c r="A64" s="1069" t="s">
        <v>1723</v>
      </c>
      <c r="D64" s="1113" t="s">
        <v>1724</v>
      </c>
      <c r="E64" s="1089">
        <v>32</v>
      </c>
      <c r="F64" s="1069" t="s">
        <v>1711</v>
      </c>
      <c r="AZ64" s="1115" t="s">
        <v>1355</v>
      </c>
      <c r="BE64" s="1115">
        <v>2062</v>
      </c>
    </row>
    <row customHeight="1" ht="11.25">
      <c r="A65" s="1069" t="s">
        <v>1725</v>
      </c>
      <c r="D65" s="1069"/>
      <c r="BE65" s="1115">
        <v>2063</v>
      </c>
    </row>
    <row customHeight="1" ht="11.25">
      <c r="A66" s="1069" t="s">
        <v>1726</v>
      </c>
      <c r="AZ66" s="1062" t="s">
        <v>1727</v>
      </c>
      <c r="BE66" s="1115">
        <v>2064</v>
      </c>
    </row>
    <row customHeight="1" ht="11.25">
      <c r="A67" s="1069" t="s">
        <v>1728</v>
      </c>
      <c r="AZ67" s="1115" t="s">
        <v>1242</v>
      </c>
      <c r="BE67" s="1115">
        <v>2065</v>
      </c>
    </row>
    <row customHeight="1" ht="11.25">
      <c r="A68" s="1069" t="s">
        <v>1729</v>
      </c>
      <c r="AZ68" s="1115" t="s">
        <v>1269</v>
      </c>
      <c r="BE68" s="1115">
        <v>2066</v>
      </c>
      <c r="BH68" s="1062" t="s">
        <v>1730</v>
      </c>
      <c r="BJ68" s="1062" t="s">
        <v>1731</v>
      </c>
      <c r="BL68" s="1062" t="s">
        <v>1732</v>
      </c>
      <c r="BN68" s="1062" t="s">
        <v>1733</v>
      </c>
    </row>
    <row customHeight="1" ht="11.25">
      <c r="A69" s="1069" t="s">
        <v>1734</v>
      </c>
      <c r="AZ69" s="1115" t="s">
        <v>1303</v>
      </c>
      <c r="BE69" s="1115">
        <v>2067</v>
      </c>
      <c r="BH69" s="1063" t="s">
        <v>1735</v>
      </c>
      <c r="BI69" s="1112" t="s">
        <v>107</v>
      </c>
      <c r="BJ69" s="1063" t="s">
        <v>1736</v>
      </c>
      <c r="BK69" s="1112" t="s">
        <v>107</v>
      </c>
      <c r="BL69" s="1063" t="s">
        <v>1737</v>
      </c>
      <c r="BN69" s="1063" t="s">
        <v>1738</v>
      </c>
    </row>
    <row customHeight="1" ht="11.25">
      <c r="A70" s="1069" t="s">
        <v>1739</v>
      </c>
      <c r="AZ70" s="1115" t="s">
        <v>1334</v>
      </c>
      <c r="BE70" s="1115">
        <v>2068</v>
      </c>
      <c r="BH70" s="1063" t="s">
        <v>1740</v>
      </c>
      <c r="BJ70" s="1063" t="s">
        <v>1741</v>
      </c>
      <c r="BL70" s="1063" t="s">
        <v>1742</v>
      </c>
      <c r="BN70" s="1063" t="s">
        <v>1743</v>
      </c>
    </row>
    <row customHeight="1" ht="11.25">
      <c r="A71" s="1069" t="s">
        <v>1744</v>
      </c>
      <c r="AZ71" s="1115" t="s">
        <v>1336</v>
      </c>
      <c r="BE71" s="1115">
        <v>2069</v>
      </c>
      <c r="BH71" s="1063" t="s">
        <v>1745</v>
      </c>
      <c r="BI71" s="1112" t="s">
        <v>88</v>
      </c>
      <c r="BJ71" s="1063" t="s">
        <v>1746</v>
      </c>
      <c r="BK71" s="1112" t="s">
        <v>88</v>
      </c>
      <c r="BL71" s="1063" t="s">
        <v>1747</v>
      </c>
      <c r="BN71" s="1063" t="s">
        <v>1748</v>
      </c>
    </row>
    <row customHeight="1" ht="11.25">
      <c r="A72" s="1069" t="s">
        <v>1749</v>
      </c>
      <c r="AZ72" s="1115" t="s">
        <v>55</v>
      </c>
      <c r="BE72" s="1115">
        <v>2070</v>
      </c>
      <c r="BH72" s="1063" t="s">
        <v>1750</v>
      </c>
      <c r="BJ72" s="1063" t="s">
        <v>1750</v>
      </c>
      <c r="BL72" s="1063" t="s">
        <v>1750</v>
      </c>
      <c r="BN72" s="1063" t="s">
        <v>1751</v>
      </c>
    </row>
    <row customHeight="1" ht="11.25">
      <c r="A73" s="1069" t="s">
        <v>1752</v>
      </c>
      <c r="BH73" s="1063" t="s">
        <v>1753</v>
      </c>
      <c r="BI73" s="1112" t="s">
        <v>109</v>
      </c>
      <c r="BJ73" s="1063" t="s">
        <v>1754</v>
      </c>
      <c r="BK73" s="1112" t="s">
        <v>109</v>
      </c>
      <c r="BL73" s="1063" t="s">
        <v>1755</v>
      </c>
      <c r="BN73" s="1063" t="s">
        <v>1756</v>
      </c>
    </row>
    <row customHeight="1" ht="11.25">
      <c r="A74" s="1069" t="s">
        <v>1757</v>
      </c>
      <c r="BH74" s="1063" t="s">
        <v>1758</v>
      </c>
      <c r="BJ74" s="1063" t="s">
        <v>1759</v>
      </c>
      <c r="BL74" s="1063" t="s">
        <v>1760</v>
      </c>
      <c r="BN74" s="1063" t="s">
        <v>1761</v>
      </c>
    </row>
    <row customHeight="1" ht="11.25">
      <c r="A75" s="1069" t="s">
        <v>1762</v>
      </c>
      <c r="AZ75" s="1062" t="s">
        <v>1763</v>
      </c>
      <c r="BH75" s="1063" t="s">
        <v>1764</v>
      </c>
      <c r="BJ75" s="1063" t="s">
        <v>1764</v>
      </c>
      <c r="BL75" s="1063" t="s">
        <v>1764</v>
      </c>
    </row>
    <row customHeight="1" ht="11.25">
      <c r="A76" s="1069" t="s">
        <v>1765</v>
      </c>
      <c r="AZ76" s="1115" t="s">
        <v>517</v>
      </c>
      <c r="BH76" s="1063" t="s">
        <v>1766</v>
      </c>
      <c r="BJ76" s="1063" t="s">
        <v>1767</v>
      </c>
      <c r="BL76" s="1063" t="s">
        <v>1768</v>
      </c>
    </row>
    <row customHeight="1" ht="11.25">
      <c r="A77" s="1069" t="s">
        <v>1769</v>
      </c>
      <c r="AZ77" s="1115" t="s">
        <v>520</v>
      </c>
    </row>
    <row customHeight="1" ht="11.25">
      <c r="A78" s="1069" t="s">
        <v>1770</v>
      </c>
      <c r="AZ78" s="1115" t="s">
        <v>522</v>
      </c>
    </row>
    <row customHeight="1" ht="11.25">
      <c r="A79" s="1069" t="s">
        <v>1771</v>
      </c>
      <c r="AZ79" s="1115" t="s">
        <v>523</v>
      </c>
      <c r="BH79" s="1062" t="s">
        <v>1772</v>
      </c>
      <c r="BJ79" s="1062" t="s">
        <v>1773</v>
      </c>
      <c r="BL79" s="1062" t="s">
        <v>1774</v>
      </c>
    </row>
    <row customHeight="1" ht="11.25">
      <c r="A80" s="1069" t="s">
        <v>1775</v>
      </c>
      <c r="AZ80" s="1115" t="s">
        <v>524</v>
      </c>
      <c r="BH80" s="1063" t="s">
        <v>1776</v>
      </c>
      <c r="BJ80" s="1063" t="s">
        <v>1777</v>
      </c>
      <c r="BL80" s="1063" t="s">
        <v>1778</v>
      </c>
    </row>
    <row customHeight="1" ht="11.25">
      <c r="A81" s="1069" t="s">
        <v>1779</v>
      </c>
      <c r="AZ81" s="1115" t="s">
        <v>525</v>
      </c>
      <c r="BH81" s="1063" t="s">
        <v>1780</v>
      </c>
      <c r="BJ81" s="1063" t="s">
        <v>1781</v>
      </c>
      <c r="BL81" s="1063" t="s">
        <v>1782</v>
      </c>
    </row>
    <row customHeight="1" ht="11.25">
      <c r="A82" s="1069" t="s">
        <v>1783</v>
      </c>
      <c r="AZ82" s="1115" t="s">
        <v>1389</v>
      </c>
      <c r="BH82" s="1063" t="s">
        <v>1784</v>
      </c>
      <c r="BJ82" s="1063" t="s">
        <v>1785</v>
      </c>
      <c r="BL82" s="1063" t="s">
        <v>1786</v>
      </c>
    </row>
    <row customHeight="1" ht="11.25">
      <c r="A83" s="1069" t="s">
        <v>1787</v>
      </c>
      <c r="BH83" s="1063" t="s">
        <v>1788</v>
      </c>
      <c r="BJ83" s="1063" t="s">
        <v>1789</v>
      </c>
      <c r="BL83" s="1063" t="s">
        <v>1790</v>
      </c>
    </row>
    <row customHeight="1" ht="11.25">
      <c r="A84" s="1069" t="s">
        <v>1791</v>
      </c>
      <c r="AZ84" s="1062" t="s">
        <v>1792</v>
      </c>
    </row>
    <row customHeight="1" ht="11.25">
      <c r="A85" s="1895" t="s">
        <v>1793</v>
      </c>
      <c r="AZ85" s="1115" t="s">
        <v>1794</v>
      </c>
    </row>
    <row customHeight="1" ht="11.25">
      <c r="A86" s="1069" t="s">
        <v>1795</v>
      </c>
      <c r="AZ86" s="1115" t="s">
        <v>1796</v>
      </c>
      <c r="BH86" s="1062" t="s">
        <v>1797</v>
      </c>
      <c r="BJ86" s="1062" t="s">
        <v>1798</v>
      </c>
      <c r="BL86" s="1062" t="s">
        <v>1799</v>
      </c>
    </row>
    <row customHeight="1" ht="11.25">
      <c r="A87" s="1069" t="s">
        <v>1800</v>
      </c>
      <c r="AZ87" s="1115" t="s">
        <v>1801</v>
      </c>
      <c r="BH87" s="1063" t="s">
        <v>1802</v>
      </c>
      <c r="BJ87" s="1063" t="s">
        <v>1803</v>
      </c>
      <c r="BL87" s="1063" t="s">
        <v>1804</v>
      </c>
    </row>
    <row customHeight="1" ht="11.25">
      <c r="A88" s="1069" t="s">
        <v>1805</v>
      </c>
      <c r="AZ88" s="0"/>
      <c r="BH88" s="1063" t="s">
        <v>1806</v>
      </c>
      <c r="BJ88" s="1063" t="s">
        <v>1807</v>
      </c>
      <c r="BL88" s="1063" t="s">
        <v>1808</v>
      </c>
    </row>
    <row customHeight="1" ht="11.25">
      <c r="A89" s="1069" t="s">
        <v>1809</v>
      </c>
      <c r="AZ89" s="1062" t="s">
        <v>1810</v>
      </c>
    </row>
    <row customHeight="1" ht="11.25">
      <c r="A90" s="1069" t="s">
        <v>1811</v>
      </c>
      <c r="AZ90" s="1115" t="s">
        <v>937</v>
      </c>
    </row>
    <row customHeight="1" ht="11.25">
      <c r="A91" s="1069" t="s">
        <v>1812</v>
      </c>
      <c r="AZ91" s="1115" t="s">
        <v>973</v>
      </c>
      <c r="BH91" s="1062" t="s">
        <v>1813</v>
      </c>
      <c r="BJ91" s="1062" t="s">
        <v>1814</v>
      </c>
      <c r="BL91" s="1062" t="s">
        <v>1815</v>
      </c>
    </row>
    <row customHeight="1" ht="11.25">
      <c r="AZ92" s="1115" t="s">
        <v>1816</v>
      </c>
      <c r="BH92" s="1063" t="s">
        <v>1817</v>
      </c>
      <c r="BJ92" s="1063" t="s">
        <v>1818</v>
      </c>
      <c r="BL92" s="1063" t="s">
        <v>1819</v>
      </c>
    </row>
    <row customHeight="1" ht="11.25">
      <c r="AZ93" s="1115" t="s">
        <v>1820</v>
      </c>
      <c r="BH93" s="1063" t="s">
        <v>1821</v>
      </c>
      <c r="BJ93" s="1063" t="s">
        <v>1822</v>
      </c>
      <c r="BL93" s="1063" t="s">
        <v>1823</v>
      </c>
    </row>
    <row customHeight="1" ht="11.25">
      <c r="AZ94" s="1115" t="s">
        <v>1824</v>
      </c>
    </row>
    <row r="96" customHeight="1" ht="11.25">
      <c r="AZ96" s="1062" t="s">
        <v>1825</v>
      </c>
      <c r="BH96" s="1062" t="s">
        <v>1826</v>
      </c>
      <c r="BJ96" s="1062" t="s">
        <v>1827</v>
      </c>
      <c r="BL96" s="1062" t="s">
        <v>1828</v>
      </c>
      <c r="BN96" s="1062" t="s">
        <v>1829</v>
      </c>
    </row>
    <row customHeight="1" ht="11.25">
      <c r="AZ97" s="1115" t="s">
        <v>1830</v>
      </c>
      <c r="BH97" s="1063" t="s">
        <v>1831</v>
      </c>
      <c r="BJ97" s="1063" t="s">
        <v>1832</v>
      </c>
      <c r="BL97" s="1063" t="s">
        <v>1833</v>
      </c>
      <c r="BN97" s="1063" t="s">
        <v>1834</v>
      </c>
    </row>
    <row customHeight="1" ht="11.25">
      <c r="AZ98" s="1115" t="s">
        <v>1835</v>
      </c>
      <c r="BH98" s="1063" t="s">
        <v>1836</v>
      </c>
      <c r="BJ98" s="1063" t="s">
        <v>1837</v>
      </c>
      <c r="BL98" s="1063" t="s">
        <v>1838</v>
      </c>
      <c r="BN98" s="1063" t="s">
        <v>1839</v>
      </c>
    </row>
    <row customHeight="1" ht="11.25">
      <c r="AZ99" s="1115" t="s">
        <v>1840</v>
      </c>
      <c r="BH99" s="1063" t="s">
        <v>1841</v>
      </c>
      <c r="BJ99" s="1063" t="s">
        <v>1842</v>
      </c>
      <c r="BL99" s="1063" t="s">
        <v>1843</v>
      </c>
      <c r="BN99" s="1063" t="s">
        <v>1844</v>
      </c>
    </row>
    <row customHeight="1" ht="11.25">
      <c r="BJ100" s="1063" t="s">
        <v>1434</v>
      </c>
      <c r="BL100" s="1063" t="s">
        <v>1434</v>
      </c>
      <c r="BN100" s="1063" t="s">
        <v>1845</v>
      </c>
    </row>
    <row customHeight="1" ht="11.25">
      <c r="AZ101" s="1716" t="s">
        <v>1846</v>
      </c>
      <c r="BN101" s="1063" t="s">
        <v>1847</v>
      </c>
    </row>
    <row customHeight="1" ht="11.25">
      <c r="AZ102" s="1115" t="s">
        <v>1848</v>
      </c>
      <c r="BN102" s="1063" t="s">
        <v>1849</v>
      </c>
    </row>
    <row customHeight="1" ht="11.25">
      <c r="AZ103" s="1115" t="s">
        <v>1850</v>
      </c>
      <c r="BN103" s="1063" t="s">
        <v>1851</v>
      </c>
    </row>
    <row customHeight="1" ht="11.25">
      <c r="AZ104" s="1115" t="s">
        <v>575</v>
      </c>
      <c r="BN104" s="1063" t="s">
        <v>1852</v>
      </c>
    </row>
    <row r="107" customHeight="1" ht="11.25">
      <c r="BH107" s="1062" t="s">
        <v>1853</v>
      </c>
      <c r="BJ107" s="1062" t="s">
        <v>1854</v>
      </c>
      <c r="BL107" s="1062" t="s">
        <v>1855</v>
      </c>
      <c r="BN107" s="1062" t="s">
        <v>1856</v>
      </c>
    </row>
    <row customHeight="1" ht="11.25">
      <c r="BH108" s="1063" t="s">
        <v>1857</v>
      </c>
      <c r="BJ108" s="1063" t="s">
        <v>1858</v>
      </c>
      <c r="BL108" s="1063" t="s">
        <v>1519</v>
      </c>
      <c r="BN108" s="1063" t="s">
        <v>1859</v>
      </c>
    </row>
    <row customHeight="1" ht="11.25">
      <c r="BH109" s="1063" t="s">
        <v>1860</v>
      </c>
    </row>
    <row customHeight="1" ht="11.25">
      <c r="BH110" s="1063" t="s">
        <v>1860</v>
      </c>
    </row>
    <row r="114" customHeight="1" ht="11.25">
      <c r="BH114" s="1062" t="s">
        <v>1861</v>
      </c>
    </row>
    <row customHeight="1" ht="11.25">
      <c r="BH115" s="1063" t="s">
        <v>498</v>
      </c>
    </row>
    <row customHeight="1" ht="11.25">
      <c r="BH116" s="1063" t="s">
        <v>1265</v>
      </c>
    </row>
    <row customHeight="1" ht="11.25">
      <c r="BH117" s="1063" t="s">
        <v>1299</v>
      </c>
    </row>
    <row customHeight="1" ht="11.25">
      <c r="BH118" s="1063"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C96AB-F318-5425-75C1-EA15806FF3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1862</v>
      </c>
      <c r="B1" s="840"/>
      <c r="C1" s="977" t="s">
        <v>1863</v>
      </c>
      <c r="D1" s="975" t="s">
        <v>726</v>
      </c>
      <c r="E1" s="975" t="s">
        <v>772</v>
      </c>
      <c r="F1" s="975" t="s">
        <v>824</v>
      </c>
      <c r="G1" s="975" t="s">
        <v>810</v>
      </c>
      <c r="H1" s="975" t="s">
        <v>1635</v>
      </c>
    </row>
    <row customHeight="1" ht="9">
      <c r="A2" s="978" t="s">
        <v>1864</v>
      </c>
      <c r="B2" s="978"/>
      <c r="C2" s="979" t="str">
        <f>INDEX(TEMPLATE_NUMBER_FORM_LIST,MATCH(TEMPLATE_SPHERE,TEMPLATE_SPHERE_LIST,0))</f>
        <v>10</v>
      </c>
      <c r="D2" s="978" t="s">
        <v>1485</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1865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1866</v>
      </c>
      <c r="B4" s="840" t="s">
        <v>108</v>
      </c>
      <c r="C4" s="979" t="str">
        <f>IF(TEMPLATE_SPHERE="HEAT",D4,IF(TEMPLATE_SPHERE="TKO",H4,E4))</f>
        <v>Форма 1. Информация об организации, осуществляющей холодное водоснабжение (общая информация)</v>
      </c>
      <c r="D4" s="978" t="s">
        <v>1867</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1868</v>
      </c>
    </row>
    <row customHeight="1" ht="117">
      <c r="A5" s="840" t="s">
        <v>1869</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1870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1871</v>
      </c>
    </row>
    <row customHeight="1" ht="45">
      <c r="A6" s="840" t="s">
        <v>1872</v>
      </c>
      <c r="B6" s="840" t="s">
        <v>89</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1873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1874</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1875</v>
      </c>
      <c r="E7" s="840" t="s">
        <v>1876</v>
      </c>
      <c r="F7" s="981"/>
      <c r="G7" s="981"/>
      <c r="H7" s="981"/>
    </row>
    <row customHeight="1" ht="108">
      <c r="A8" s="840" t="s">
        <v>1877</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1878</v>
      </c>
      <c r="E8" s="840" t="s">
        <v>1879</v>
      </c>
      <c r="F8" s="981"/>
      <c r="G8" s="981"/>
      <c r="H8" s="981"/>
    </row>
    <row customHeight="1" ht="99">
      <c r="A9" s="840" t="s">
        <v>1880</v>
      </c>
      <c r="B9" s="840"/>
      <c r="C9" s="840" t="s">
        <v>1881</v>
      </c>
      <c r="D9" s="840"/>
      <c r="E9" s="840"/>
      <c r="F9" s="981"/>
      <c r="G9" s="981"/>
      <c r="H9" s="981"/>
    </row>
    <row customHeight="1" ht="126">
      <c r="A10" s="840" t="s">
        <v>1882</v>
      </c>
      <c r="B10" s="840"/>
      <c r="C10" s="840" t="s">
        <v>1883</v>
      </c>
      <c r="D10" s="840"/>
      <c r="E10" s="840"/>
      <c r="F10" s="981"/>
      <c r="G10" s="981"/>
      <c r="H10" s="981"/>
    </row>
    <row customHeight="1" ht="108">
      <c r="A11" s="840" t="s">
        <v>1884</v>
      </c>
      <c r="B11" s="840"/>
      <c r="C11" s="840" t="s">
        <v>1885</v>
      </c>
      <c r="D11" s="840"/>
      <c r="E11" s="840"/>
      <c r="F11" s="981"/>
      <c r="G11" s="981"/>
      <c r="H11" s="981"/>
    </row>
    <row customHeight="1" ht="54">
      <c r="A12" s="840" t="s">
        <v>1886</v>
      </c>
      <c r="B12" s="840"/>
      <c r="C12" s="840" t="s">
        <v>1887</v>
      </c>
      <c r="D12" s="840"/>
      <c r="E12" s="840"/>
      <c r="F12" s="981"/>
      <c r="G12" s="981"/>
      <c r="H12" s="981"/>
    </row>
    <row customHeight="1" ht="45">
      <c r="A13" s="840" t="s">
        <v>1888</v>
      </c>
      <c r="B13" s="840"/>
      <c r="C13" s="840" t="s">
        <v>1889</v>
      </c>
      <c r="D13" s="840"/>
      <c r="E13" s="840"/>
      <c r="F13" s="981"/>
      <c r="G13" s="981"/>
      <c r="H13" s="981"/>
    </row>
    <row customHeight="1" ht="117">
      <c r="A14" s="840" t="s">
        <v>1890</v>
      </c>
      <c r="B14" s="840"/>
      <c r="C14" s="840" t="s">
        <v>1891</v>
      </c>
      <c r="D14" s="840"/>
      <c r="E14" s="840"/>
      <c r="F14" s="981"/>
      <c r="G14" s="981"/>
      <c r="H14" s="981"/>
    </row>
    <row customHeight="1" ht="117">
      <c r="A15" s="840" t="s">
        <v>1892</v>
      </c>
      <c r="B15" s="840"/>
      <c r="C15" s="840" t="s">
        <v>1893</v>
      </c>
      <c r="D15" s="840"/>
      <c r="E15" s="840"/>
      <c r="F15" s="981"/>
      <c r="G15" s="981"/>
      <c r="H15" s="981"/>
    </row>
    <row customHeight="1" ht="63">
      <c r="A16" s="840" t="s">
        <v>1894</v>
      </c>
      <c r="B16" s="840"/>
      <c r="C16" s="840" t="s">
        <v>1895</v>
      </c>
      <c r="D16" s="840"/>
      <c r="E16" s="840"/>
      <c r="F16" s="981"/>
      <c r="G16" s="981"/>
      <c r="H16" s="981"/>
    </row>
    <row customHeight="1" ht="54">
      <c r="A17" s="840" t="s">
        <v>1896</v>
      </c>
      <c r="B17" s="840"/>
      <c r="C17" s="979" t="s">
        <v>1897</v>
      </c>
      <c r="D17" s="840"/>
      <c r="E17" s="840"/>
      <c r="F17" s="981"/>
      <c r="G17" s="981"/>
      <c r="H17" s="981"/>
    </row>
    <row customHeight="1" ht="27">
      <c r="A18" s="840" t="s">
        <v>1898</v>
      </c>
      <c r="B18" s="840"/>
      <c r="C18" s="979" t="s">
        <v>1899</v>
      </c>
      <c r="D18" s="840"/>
      <c r="E18" s="840"/>
      <c r="F18" s="981"/>
      <c r="G18" s="981"/>
      <c r="H18" s="981"/>
    </row>
    <row customHeight="1" ht="54">
      <c r="A19" s="840" t="s">
        <v>1900</v>
      </c>
      <c r="B19" s="840"/>
      <c r="C19" s="979" t="s">
        <v>1901</v>
      </c>
      <c r="D19" s="840"/>
      <c r="E19" s="840"/>
      <c r="F19" s="981"/>
      <c r="G19" s="981"/>
      <c r="H19" s="981"/>
    </row>
    <row customHeight="1" ht="36">
      <c r="A20" s="840" t="s">
        <v>1902</v>
      </c>
      <c r="B20" s="840"/>
      <c r="C20" s="979" t="s">
        <v>1903</v>
      </c>
      <c r="D20" s="840"/>
      <c r="E20" s="840"/>
      <c r="F20" s="981"/>
      <c r="G20" s="981"/>
      <c r="H20" s="981"/>
    </row>
    <row customHeight="1" ht="36">
      <c r="A21" s="840" t="s">
        <v>1904</v>
      </c>
      <c r="B21" s="840"/>
      <c r="C21" s="979" t="s">
        <v>1905</v>
      </c>
      <c r="D21" s="840"/>
      <c r="E21" s="840"/>
      <c r="F21" s="981"/>
      <c r="G21" s="981"/>
      <c r="H21" s="981"/>
    </row>
    <row customHeight="1" ht="27">
      <c r="A22" s="840" t="s">
        <v>1906</v>
      </c>
      <c r="B22" s="840"/>
      <c r="C22" s="979" t="s">
        <v>1907</v>
      </c>
      <c r="D22" s="840"/>
      <c r="E22" s="840"/>
      <c r="F22" s="981"/>
      <c r="G22" s="981"/>
      <c r="H22" s="981"/>
    </row>
    <row customHeight="1" ht="36">
      <c r="A23" s="840" t="s">
        <v>1908</v>
      </c>
      <c r="B23" s="840"/>
      <c r="C23" s="979" t="s">
        <v>1909</v>
      </c>
      <c r="D23" s="840"/>
      <c r="E23" s="840"/>
      <c r="F23" s="981"/>
      <c r="G23" s="981"/>
      <c r="H23" s="981"/>
    </row>
    <row customHeight="1" ht="28.5">
      <c r="A24" s="840" t="s">
        <v>1910</v>
      </c>
      <c r="B24" s="840"/>
      <c r="C24" s="979" t="s">
        <v>1911</v>
      </c>
      <c r="D24" s="840"/>
      <c r="E24" s="840"/>
      <c r="F24" s="981"/>
      <c r="G24" s="981"/>
      <c r="H24" s="981"/>
    </row>
    <row customHeight="1" ht="36">
      <c r="A25" s="840" t="s">
        <v>1912</v>
      </c>
      <c r="B25" s="840"/>
      <c r="C25" s="979" t="s">
        <v>1913</v>
      </c>
      <c r="D25" s="840"/>
      <c r="E25" s="840"/>
      <c r="F25" s="981"/>
      <c r="G25" s="981"/>
      <c r="H25" s="981"/>
    </row>
    <row customHeight="1" ht="27">
      <c r="A26" s="840" t="s">
        <v>1914</v>
      </c>
      <c r="B26" s="840"/>
      <c r="C26" s="979" t="s">
        <v>1915</v>
      </c>
      <c r="D26" s="840"/>
      <c r="E26" s="840"/>
      <c r="F26" s="981"/>
      <c r="G26" s="981"/>
      <c r="H26" s="981"/>
    </row>
    <row customHeight="1" ht="36">
      <c r="A27" s="840" t="s">
        <v>1916</v>
      </c>
      <c r="B27" s="840"/>
      <c r="C27" s="979" t="s">
        <v>1917</v>
      </c>
      <c r="D27" s="840"/>
      <c r="E27" s="840"/>
      <c r="F27" s="981"/>
      <c r="G27" s="981"/>
      <c r="H27" s="981"/>
    </row>
    <row customHeight="1" ht="28.5">
      <c r="A28" s="840" t="s">
        <v>1918</v>
      </c>
      <c r="B28" s="840"/>
      <c r="C28" s="979" t="s">
        <v>1919</v>
      </c>
      <c r="D28" s="840"/>
      <c r="E28" s="840"/>
      <c r="F28" s="981"/>
      <c r="G28" s="981"/>
      <c r="H28" s="981"/>
    </row>
    <row customHeight="1" ht="126">
      <c r="A29" s="840" t="s">
        <v>1920</v>
      </c>
      <c r="B29" s="840" t="s">
        <v>1586</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1921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1922</v>
      </c>
    </row>
    <row customHeight="1" ht="36">
      <c r="A30" s="840" t="s">
        <v>1923</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1924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1925</v>
      </c>
      <c r="B31" s="840"/>
      <c r="C31" s="979" t="str">
        <f>IF(TEMPLATE_SPHERE="HEAT",D31,IF(TEMPLATE_SPHERE="TKO",H31,E31))</f>
        <v>Форма 1. Информация об организации, осуществляющей холодное водоснабжение (общая информация)</v>
      </c>
      <c r="D31" s="840" t="s">
        <v>1926</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1927</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1928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1929</v>
      </c>
    </row>
    <row customHeight="1" ht="9">
      <c r="A33" s="840"/>
      <c r="B33" s="840"/>
      <c r="C33" s="979"/>
      <c r="D33" s="840"/>
      <c r="E33" s="840"/>
      <c r="F33" s="981"/>
      <c r="G33" s="981"/>
      <c r="H33" s="981"/>
    </row>
    <row customHeight="1" ht="9">
      <c r="A34" s="840"/>
      <c r="B34" s="840" t="s">
        <v>1522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3CD811-DCBC-2258-B1F1-19725F1AB21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1930</v>
      </c>
      <c r="D1" s="892"/>
      <c r="E1" s="892"/>
      <c r="F1" s="892"/>
      <c r="G1" s="892"/>
      <c r="H1" s="892" t="s">
        <v>1931</v>
      </c>
      <c r="I1" s="892"/>
      <c r="J1" s="892"/>
      <c r="K1" s="892"/>
      <c r="L1" s="892"/>
      <c r="M1" s="892" t="s">
        <v>1932</v>
      </c>
      <c r="N1" s="892" t="s">
        <v>1933</v>
      </c>
      <c r="O1" s="2406" t="s">
        <v>1934</v>
      </c>
      <c r="P1" s="2406"/>
      <c r="Q1" s="2406"/>
      <c r="R1" s="2406"/>
      <c r="S1" s="2406"/>
      <c r="T1" s="2406" t="s">
        <v>1932</v>
      </c>
      <c r="U1" s="2406"/>
      <c r="V1" s="2406"/>
      <c r="W1" s="2406"/>
      <c r="X1" s="2406"/>
      <c r="Y1" s="994"/>
      <c r="Z1" s="2406" t="s">
        <v>1935</v>
      </c>
      <c r="AA1" s="2406"/>
      <c r="AB1" s="2406"/>
      <c r="AC1" s="2406"/>
      <c r="AD1" s="2406"/>
    </row>
    <row customHeight="1" ht="18">
      <c r="A2" s="840"/>
      <c r="B2" s="840"/>
      <c r="C2" s="835" t="s">
        <v>726</v>
      </c>
      <c r="D2" s="835" t="s">
        <v>772</v>
      </c>
      <c r="E2" s="835" t="s">
        <v>824</v>
      </c>
      <c r="F2" s="835" t="s">
        <v>810</v>
      </c>
      <c r="G2" s="835" t="s">
        <v>1635</v>
      </c>
      <c r="H2" s="837"/>
      <c r="I2" s="837"/>
      <c r="J2" s="837"/>
      <c r="K2" s="837"/>
      <c r="L2" s="837"/>
      <c r="M2" s="837"/>
      <c r="N2" s="837"/>
      <c r="O2" s="835" t="s">
        <v>726</v>
      </c>
      <c r="P2" s="835" t="s">
        <v>772</v>
      </c>
      <c r="Q2" s="835" t="s">
        <v>810</v>
      </c>
      <c r="R2" s="835" t="s">
        <v>824</v>
      </c>
      <c r="S2" s="835" t="s">
        <v>1635</v>
      </c>
      <c r="T2" s="835" t="s">
        <v>726</v>
      </c>
      <c r="U2" s="835" t="s">
        <v>772</v>
      </c>
      <c r="V2" s="835" t="s">
        <v>810</v>
      </c>
      <c r="W2" s="835" t="s">
        <v>824</v>
      </c>
      <c r="X2" s="835" t="s">
        <v>1635</v>
      </c>
      <c r="Y2" s="835"/>
      <c r="Z2" s="835" t="s">
        <v>726</v>
      </c>
      <c r="AA2" s="844" t="s">
        <v>772</v>
      </c>
      <c r="AB2" s="835" t="s">
        <v>810</v>
      </c>
      <c r="AC2" s="835" t="s">
        <v>824</v>
      </c>
      <c r="AD2" s="835" t="s">
        <v>1635</v>
      </c>
    </row>
    <row customHeight="1" ht="162">
      <c r="A3" s="839" t="s">
        <v>22</v>
      </c>
      <c r="B3" s="839"/>
      <c r="C3" s="2410" t="s">
        <v>1936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1937</v>
      </c>
      <c r="AA3" s="837" t="s">
        <v>1938</v>
      </c>
      <c r="AB3" s="840" t="s">
        <v>1939</v>
      </c>
      <c r="AC3" s="840" t="s">
        <v>1940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1573</v>
      </c>
      <c r="D11" s="2413" t="s">
        <v>1569</v>
      </c>
      <c r="E11" s="2413" t="s">
        <v>1668</v>
      </c>
      <c r="F11" s="2413" t="s">
        <v>1941</v>
      </c>
      <c r="G11" s="2413"/>
      <c r="H11" s="892" t="s">
        <v>1942</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1943</v>
      </c>
      <c r="U11" s="837" t="s">
        <v>1944</v>
      </c>
      <c r="V11" s="837"/>
      <c r="W11" s="837"/>
      <c r="X11" s="837"/>
      <c r="Y11" s="995"/>
      <c r="Z11" s="840" t="s">
        <v>1945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1946</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1947</v>
      </c>
      <c r="U12" s="837" t="s">
        <v>1948</v>
      </c>
      <c r="V12" s="837"/>
      <c r="W12" s="837"/>
      <c r="X12" s="837"/>
      <c r="Y12" s="995"/>
      <c r="Z12" s="840" t="s">
        <v>1949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1950</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1951</v>
      </c>
      <c r="U13" s="838" t="s">
        <v>1952</v>
      </c>
      <c r="V13" s="838"/>
      <c r="W13" s="838"/>
      <c r="X13" s="837"/>
      <c r="Y13" s="995"/>
      <c r="Z13" s="840" t="s">
        <v>1953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1954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1955</v>
      </c>
      <c r="AA14" s="843" t="s">
        <v>1955</v>
      </c>
      <c r="AB14" s="840"/>
      <c r="AC14" s="840"/>
      <c r="AD14" s="840"/>
    </row>
    <row customHeight="1" ht="108">
      <c r="A15" s="2407"/>
      <c r="B15" s="893">
        <v>5</v>
      </c>
      <c r="C15" s="2414"/>
      <c r="D15" s="2414"/>
      <c r="E15" s="2414"/>
      <c r="F15" s="2414"/>
      <c r="G15" s="2414"/>
      <c r="H15" s="2408" t="s">
        <v>1956</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1957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1958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1958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1671</v>
      </c>
      <c r="B18" s="893">
        <v>1</v>
      </c>
      <c r="C18" s="837" t="s">
        <v>1942</v>
      </c>
      <c r="D18" s="962" t="s">
        <v>1942</v>
      </c>
      <c r="E18" s="837" t="s">
        <v>1942</v>
      </c>
      <c r="F18" s="837" t="s">
        <v>1942</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1959</v>
      </c>
      <c r="U18" s="840" t="s">
        <v>1960</v>
      </c>
      <c r="V18" s="840" t="s">
        <v>1961</v>
      </c>
      <c r="W18" s="840" t="s">
        <v>1962</v>
      </c>
      <c r="X18" s="837"/>
      <c r="Y18" s="995"/>
      <c r="Z18" s="840" t="s">
        <v>1963</v>
      </c>
      <c r="AA18" s="843" t="s">
        <v>1964</v>
      </c>
      <c r="AB18" s="843" t="s">
        <v>1964</v>
      </c>
      <c r="AC18" s="843" t="s">
        <v>1964</v>
      </c>
      <c r="AD18" s="840"/>
    </row>
    <row customHeight="1" ht="36">
      <c r="A19" s="839"/>
      <c r="B19" s="893">
        <v>2</v>
      </c>
      <c r="C19" s="837" t="s">
        <v>1946</v>
      </c>
      <c r="D19" s="962" t="s">
        <v>1946</v>
      </c>
      <c r="E19" s="837" t="s">
        <v>1946</v>
      </c>
      <c r="F19" s="837" t="s">
        <v>1946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1965</v>
      </c>
      <c r="U19" s="840" t="s">
        <v>1966</v>
      </c>
      <c r="V19" s="840" t="s">
        <v>1967</v>
      </c>
      <c r="W19" s="840" t="s">
        <v>1968</v>
      </c>
      <c r="X19" s="837"/>
      <c r="Y19" s="995"/>
      <c r="Z19" s="840" t="s">
        <v>1969</v>
      </c>
      <c r="AA19" s="843" t="s">
        <v>1969</v>
      </c>
      <c r="AB19" s="843" t="s">
        <v>1969</v>
      </c>
      <c r="AC19" s="843" t="s">
        <v>1969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626</v>
      </c>
      <c r="P20" s="952" t="s">
        <v>626</v>
      </c>
      <c r="Q20" s="952" t="s">
        <v>626</v>
      </c>
      <c r="R20" s="952" t="s">
        <v>626</v>
      </c>
      <c r="S20" s="952"/>
      <c r="T20" s="959" t="s">
        <v>1970</v>
      </c>
      <c r="U20" s="840" t="s">
        <v>1971</v>
      </c>
      <c r="V20" s="840" t="s">
        <v>1972</v>
      </c>
      <c r="W20" s="840" t="s">
        <v>1973</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310</v>
      </c>
      <c r="P21" s="952"/>
      <c r="Q21" s="952"/>
      <c r="R21" s="952"/>
      <c r="S21" s="952"/>
      <c r="T21" s="959" t="s">
        <v>1974</v>
      </c>
      <c r="U21" s="840"/>
      <c r="V21" s="840"/>
      <c r="W21" s="840"/>
      <c r="X21" s="837"/>
      <c r="Y21" s="995"/>
      <c r="Z21" s="840" t="s">
        <v>1975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310</v>
      </c>
      <c r="R22" s="952"/>
      <c r="S22" s="952"/>
      <c r="T22" s="959"/>
      <c r="U22" s="840"/>
      <c r="V22" s="840" t="s">
        <v>1976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313</v>
      </c>
      <c r="R23" s="952"/>
      <c r="S23" s="952"/>
      <c r="T23" s="959"/>
      <c r="U23" s="840"/>
      <c r="V23" s="840" t="s">
        <v>1977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646</v>
      </c>
      <c r="R24" s="952"/>
      <c r="S24" s="952"/>
      <c r="T24" s="959"/>
      <c r="U24" s="840"/>
      <c r="V24" s="840" t="s">
        <v>1978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313</v>
      </c>
      <c r="P25" s="952" t="s">
        <v>310</v>
      </c>
      <c r="Q25" s="952" t="s">
        <v>653</v>
      </c>
      <c r="R25" s="952" t="s">
        <v>310</v>
      </c>
      <c r="S25" s="952"/>
      <c r="T25" s="959" t="s">
        <v>1979</v>
      </c>
      <c r="U25" s="840" t="s">
        <v>1979</v>
      </c>
      <c r="V25" s="840" t="s">
        <v>1979</v>
      </c>
      <c r="W25" s="840" t="s">
        <v>1979</v>
      </c>
      <c r="X25" s="837"/>
      <c r="Y25" s="995"/>
      <c r="Z25" s="840"/>
      <c r="AA25" s="843"/>
      <c r="AB25" s="840"/>
      <c r="AC25" s="840"/>
      <c r="AD25" s="840"/>
    </row>
    <row customHeight="1" ht="18">
      <c r="A26" s="839"/>
      <c r="B26" s="893">
        <v>9</v>
      </c>
      <c r="C26" s="837" t="s">
        <v>822</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642</v>
      </c>
      <c r="P26" s="952" t="s">
        <v>636</v>
      </c>
      <c r="Q26" s="952" t="s">
        <v>1980</v>
      </c>
      <c r="R26" s="952" t="s">
        <v>636</v>
      </c>
      <c r="S26" s="952"/>
      <c r="T26" s="959" t="s">
        <v>1981</v>
      </c>
      <c r="U26" s="959" t="s">
        <v>1981</v>
      </c>
      <c r="V26" s="959" t="s">
        <v>1981</v>
      </c>
      <c r="W26" s="959" t="s">
        <v>1981</v>
      </c>
      <c r="X26" s="837"/>
      <c r="Y26" s="995"/>
      <c r="Z26" s="840"/>
      <c r="AA26" s="843"/>
      <c r="AB26" s="840"/>
      <c r="AC26" s="840"/>
      <c r="AD26" s="840"/>
    </row>
    <row customHeight="1" ht="18">
      <c r="A27" s="839"/>
      <c r="B27" s="893">
        <v>10</v>
      </c>
      <c r="C27" s="837" t="s">
        <v>1982</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644</v>
      </c>
      <c r="P27" s="952" t="s">
        <v>638</v>
      </c>
      <c r="Q27" s="952" t="s">
        <v>1983</v>
      </c>
      <c r="R27" s="952" t="s">
        <v>638</v>
      </c>
      <c r="S27" s="952"/>
      <c r="T27" s="959" t="s">
        <v>1984</v>
      </c>
      <c r="U27" s="959" t="s">
        <v>1984</v>
      </c>
      <c r="V27" s="959" t="s">
        <v>1984</v>
      </c>
      <c r="W27" s="959" t="s">
        <v>1984</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646</v>
      </c>
      <c r="P28" s="952"/>
      <c r="Q28" s="952"/>
      <c r="R28" s="952"/>
      <c r="S28" s="952"/>
      <c r="T28" s="959" t="s">
        <v>1985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653</v>
      </c>
      <c r="P29" s="952" t="s">
        <v>313</v>
      </c>
      <c r="Q29" s="952"/>
      <c r="R29" s="952" t="s">
        <v>313</v>
      </c>
      <c r="S29" s="952"/>
      <c r="T29" s="959" t="s">
        <v>1986</v>
      </c>
      <c r="U29" s="840" t="s">
        <v>1986</v>
      </c>
      <c r="V29" s="840"/>
      <c r="W29" s="840" t="s">
        <v>1986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655</v>
      </c>
      <c r="P30" s="952" t="s">
        <v>646</v>
      </c>
      <c r="Q30" s="952" t="s">
        <v>655</v>
      </c>
      <c r="R30" s="952" t="s">
        <v>646</v>
      </c>
      <c r="S30" s="952"/>
      <c r="T30" s="959" t="s">
        <v>1987</v>
      </c>
      <c r="U30" s="840" t="s">
        <v>1987</v>
      </c>
      <c r="V30" s="840" t="s">
        <v>1987</v>
      </c>
      <c r="W30" s="840" t="s">
        <v>1987</v>
      </c>
      <c r="X30" s="837"/>
      <c r="Y30" s="995"/>
      <c r="Z30" s="840"/>
      <c r="AA30" s="843" t="s">
        <v>1988</v>
      </c>
      <c r="AB30" s="843" t="s">
        <v>1988</v>
      </c>
      <c r="AC30" s="843" t="s">
        <v>1988</v>
      </c>
      <c r="AD30" s="840"/>
    </row>
    <row customHeight="1" ht="18">
      <c r="A31" s="839"/>
      <c r="B31" s="893">
        <v>14</v>
      </c>
      <c r="C31" s="837" t="s">
        <v>1989</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1990</v>
      </c>
      <c r="P31" s="952" t="s">
        <v>649</v>
      </c>
      <c r="Q31" s="952" t="s">
        <v>1990</v>
      </c>
      <c r="R31" s="952" t="s">
        <v>649</v>
      </c>
      <c r="S31" s="952"/>
      <c r="T31" s="960" t="s">
        <v>1991</v>
      </c>
      <c r="U31" s="840" t="s">
        <v>1991</v>
      </c>
      <c r="V31" s="840" t="s">
        <v>1991</v>
      </c>
      <c r="W31" s="840" t="s">
        <v>1991</v>
      </c>
      <c r="X31" s="837"/>
      <c r="Y31" s="995"/>
      <c r="Z31" s="840"/>
      <c r="AA31" s="843"/>
      <c r="AB31" s="843"/>
      <c r="AC31" s="843"/>
      <c r="AD31" s="840"/>
    </row>
    <row customHeight="1" ht="36">
      <c r="A32" s="839"/>
      <c r="B32" s="893">
        <v>15</v>
      </c>
      <c r="C32" s="837" t="s">
        <v>1992</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1993</v>
      </c>
      <c r="P32" s="952" t="s">
        <v>651</v>
      </c>
      <c r="Q32" s="952" t="s">
        <v>1993</v>
      </c>
      <c r="R32" s="952" t="s">
        <v>651</v>
      </c>
      <c r="S32" s="952"/>
      <c r="T32" s="961" t="s">
        <v>1994</v>
      </c>
      <c r="U32" s="840" t="s">
        <v>1994</v>
      </c>
      <c r="V32" s="840" t="s">
        <v>1994</v>
      </c>
      <c r="W32" s="840" t="s">
        <v>1994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657</v>
      </c>
      <c r="P33" s="952" t="s">
        <v>653</v>
      </c>
      <c r="Q33" s="952" t="s">
        <v>657</v>
      </c>
      <c r="R33" s="952" t="s">
        <v>653</v>
      </c>
      <c r="S33" s="952"/>
      <c r="T33" s="960" t="s">
        <v>1995</v>
      </c>
      <c r="U33" s="840" t="s">
        <v>1995</v>
      </c>
      <c r="V33" s="840" t="s">
        <v>1995</v>
      </c>
      <c r="W33" s="840" t="s">
        <v>1996</v>
      </c>
      <c r="X33" s="837"/>
      <c r="Y33" s="995"/>
      <c r="Z33" s="840"/>
      <c r="AA33" s="843" t="s">
        <v>1997</v>
      </c>
      <c r="AB33" s="843" t="s">
        <v>1997</v>
      </c>
      <c r="AC33" s="843" t="s">
        <v>1997</v>
      </c>
      <c r="AD33" s="840"/>
    </row>
    <row customHeight="1" ht="27">
      <c r="A34" s="839"/>
      <c r="B34" s="893">
        <v>17</v>
      </c>
      <c r="C34" s="837" t="s">
        <v>1998</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1999</v>
      </c>
      <c r="P34" s="952" t="s">
        <v>1980</v>
      </c>
      <c r="Q34" s="952" t="s">
        <v>1999</v>
      </c>
      <c r="R34" s="952" t="s">
        <v>1980</v>
      </c>
      <c r="S34" s="952"/>
      <c r="T34" s="961" t="s">
        <v>2000</v>
      </c>
      <c r="U34" s="840" t="s">
        <v>2000</v>
      </c>
      <c r="V34" s="840" t="s">
        <v>2000</v>
      </c>
      <c r="W34" s="840" t="s">
        <v>2001</v>
      </c>
      <c r="X34" s="837"/>
      <c r="Y34" s="995"/>
      <c r="Z34" s="840"/>
      <c r="AA34" s="843"/>
      <c r="AB34" s="840"/>
      <c r="AC34" s="840"/>
      <c r="AD34" s="840"/>
    </row>
    <row customHeight="1" ht="45">
      <c r="A35" s="839"/>
      <c r="B35" s="893">
        <v>18</v>
      </c>
      <c r="C35" s="837" t="s">
        <v>2002</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2003</v>
      </c>
      <c r="P35" s="952" t="s">
        <v>1983</v>
      </c>
      <c r="Q35" s="952" t="s">
        <v>2003</v>
      </c>
      <c r="R35" s="952" t="s">
        <v>1983</v>
      </c>
      <c r="S35" s="952"/>
      <c r="T35" s="959" t="s">
        <v>2004</v>
      </c>
      <c r="U35" s="840" t="s">
        <v>2004</v>
      </c>
      <c r="V35" s="840" t="s">
        <v>2004</v>
      </c>
      <c r="W35" s="840" t="s">
        <v>2004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659</v>
      </c>
      <c r="P36" s="952" t="s">
        <v>655</v>
      </c>
      <c r="Q36" s="952" t="s">
        <v>659</v>
      </c>
      <c r="R36" s="952" t="s">
        <v>655</v>
      </c>
      <c r="S36" s="952"/>
      <c r="T36" s="959" t="s">
        <v>2005</v>
      </c>
      <c r="U36" s="840" t="s">
        <v>2005</v>
      </c>
      <c r="V36" s="840" t="s">
        <v>2005</v>
      </c>
      <c r="W36" s="840" t="s">
        <v>2005</v>
      </c>
      <c r="X36" s="837"/>
      <c r="Y36" s="995"/>
      <c r="Z36" s="840"/>
      <c r="AA36" s="843"/>
      <c r="AB36" s="840"/>
      <c r="AC36" s="840"/>
      <c r="AD36" s="840"/>
    </row>
    <row customHeight="1" ht="18">
      <c r="A37" s="839"/>
      <c r="B37" s="893">
        <v>20</v>
      </c>
      <c r="C37" s="837" t="s">
        <v>2006</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2007</v>
      </c>
      <c r="P37" s="952" t="s">
        <v>1990</v>
      </c>
      <c r="Q37" s="952" t="s">
        <v>2007</v>
      </c>
      <c r="R37" s="952" t="s">
        <v>1990</v>
      </c>
      <c r="S37" s="952"/>
      <c r="T37" s="959" t="s">
        <v>2008</v>
      </c>
      <c r="U37" s="840" t="s">
        <v>2008</v>
      </c>
      <c r="V37" s="840" t="s">
        <v>2008</v>
      </c>
      <c r="W37" s="840" t="s">
        <v>2008</v>
      </c>
      <c r="X37" s="837"/>
      <c r="Y37" s="995"/>
      <c r="Z37" s="840"/>
      <c r="AA37" s="843"/>
      <c r="AB37" s="840"/>
      <c r="AC37" s="840"/>
      <c r="AD37" s="840"/>
    </row>
    <row customHeight="1" ht="18">
      <c r="A38" s="839"/>
      <c r="B38" s="893">
        <v>21</v>
      </c>
      <c r="C38" s="837" t="s">
        <v>2009</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2010</v>
      </c>
      <c r="P38" s="952" t="s">
        <v>1993</v>
      </c>
      <c r="Q38" s="952" t="s">
        <v>2010</v>
      </c>
      <c r="R38" s="952" t="s">
        <v>1993</v>
      </c>
      <c r="S38" s="952"/>
      <c r="T38" s="959" t="s">
        <v>2011</v>
      </c>
      <c r="U38" s="840" t="s">
        <v>2011</v>
      </c>
      <c r="V38" s="840" t="s">
        <v>2011</v>
      </c>
      <c r="W38" s="840" t="s">
        <v>2011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663</v>
      </c>
      <c r="P39" s="952" t="s">
        <v>657</v>
      </c>
      <c r="Q39" s="952" t="s">
        <v>663</v>
      </c>
      <c r="R39" s="952" t="s">
        <v>657</v>
      </c>
      <c r="S39" s="952"/>
      <c r="T39" s="959" t="s">
        <v>2012</v>
      </c>
      <c r="U39" s="840" t="s">
        <v>2013</v>
      </c>
      <c r="V39" s="840" t="s">
        <v>2014</v>
      </c>
      <c r="W39" s="840" t="s">
        <v>2015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2016</v>
      </c>
      <c r="P40" s="952" t="s">
        <v>659</v>
      </c>
      <c r="Q40" s="952" t="s">
        <v>2016</v>
      </c>
      <c r="R40" s="952" t="s">
        <v>659</v>
      </c>
      <c r="S40" s="952"/>
      <c r="T40" s="837" t="s">
        <v>2017</v>
      </c>
      <c r="U40" s="837" t="s">
        <v>2017</v>
      </c>
      <c r="V40" s="837" t="s">
        <v>2017</v>
      </c>
      <c r="W40" s="837" t="s">
        <v>2017</v>
      </c>
      <c r="X40" s="837"/>
      <c r="Y40" s="995"/>
      <c r="Z40" s="840" t="s">
        <v>2018</v>
      </c>
      <c r="AA40" s="843" t="s">
        <v>2018</v>
      </c>
      <c r="AB40" s="843" t="s">
        <v>2018</v>
      </c>
      <c r="AC40" s="843" t="s">
        <v>2018</v>
      </c>
      <c r="AD40" s="840"/>
    </row>
    <row customHeight="1" ht="27">
      <c r="A41" s="839"/>
      <c r="B41" s="893">
        <v>24</v>
      </c>
      <c r="C41" s="837" t="s">
        <v>2019</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2020</v>
      </c>
      <c r="P41" s="952" t="s">
        <v>2007</v>
      </c>
      <c r="Q41" s="952" t="s">
        <v>2020</v>
      </c>
      <c r="R41" s="952" t="s">
        <v>2007</v>
      </c>
      <c r="S41" s="952"/>
      <c r="T41" s="837" t="s">
        <v>2021</v>
      </c>
      <c r="U41" s="837" t="s">
        <v>2021</v>
      </c>
      <c r="V41" s="837" t="s">
        <v>2021</v>
      </c>
      <c r="W41" s="837" t="s">
        <v>2021</v>
      </c>
      <c r="X41" s="837"/>
      <c r="Y41" s="995"/>
      <c r="Z41" s="840" t="s">
        <v>2022</v>
      </c>
      <c r="AA41" s="840" t="s">
        <v>2022</v>
      </c>
      <c r="AB41" s="840" t="s">
        <v>2022</v>
      </c>
      <c r="AC41" s="840" t="s">
        <v>2022</v>
      </c>
      <c r="AD41" s="840"/>
    </row>
    <row customHeight="1" ht="27">
      <c r="A42" s="839"/>
      <c r="B42" s="893">
        <v>25</v>
      </c>
      <c r="C42" s="837" t="s">
        <v>2023</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2024</v>
      </c>
      <c r="P42" s="952" t="s">
        <v>2010</v>
      </c>
      <c r="Q42" s="952" t="s">
        <v>2024</v>
      </c>
      <c r="R42" s="952" t="s">
        <v>2010</v>
      </c>
      <c r="S42" s="952"/>
      <c r="T42" s="837" t="s">
        <v>2025</v>
      </c>
      <c r="U42" s="837" t="s">
        <v>2025</v>
      </c>
      <c r="V42" s="837" t="s">
        <v>2025</v>
      </c>
      <c r="W42" s="837" t="s">
        <v>2025</v>
      </c>
      <c r="X42" s="837"/>
      <c r="Y42" s="995"/>
      <c r="Z42" s="840" t="s">
        <v>2026</v>
      </c>
      <c r="AA42" s="840" t="s">
        <v>2026</v>
      </c>
      <c r="AB42" s="840" t="s">
        <v>2026</v>
      </c>
      <c r="AC42" s="840" t="s">
        <v>2026</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2027</v>
      </c>
      <c r="P43" s="952" t="s">
        <v>663</v>
      </c>
      <c r="Q43" s="952" t="s">
        <v>2027</v>
      </c>
      <c r="R43" s="952" t="s">
        <v>663</v>
      </c>
      <c r="S43" s="952"/>
      <c r="T43" s="837" t="s">
        <v>2028</v>
      </c>
      <c r="U43" s="837" t="s">
        <v>2028</v>
      </c>
      <c r="V43" s="837" t="s">
        <v>2028</v>
      </c>
      <c r="W43" s="837" t="s">
        <v>2028</v>
      </c>
      <c r="X43" s="837"/>
      <c r="Y43" s="995"/>
      <c r="Z43" s="840" t="s">
        <v>2029</v>
      </c>
      <c r="AA43" s="840" t="s">
        <v>2029</v>
      </c>
      <c r="AB43" s="840" t="s">
        <v>2029</v>
      </c>
      <c r="AC43" s="840" t="s">
        <v>2029</v>
      </c>
      <c r="AD43" s="840"/>
    </row>
    <row customHeight="1" ht="27">
      <c r="A44" s="839"/>
      <c r="B44" s="893">
        <v>27</v>
      </c>
      <c r="C44" s="837" t="s">
        <v>2030</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2031</v>
      </c>
      <c r="P44" s="952" t="s">
        <v>2032</v>
      </c>
      <c r="Q44" s="952" t="s">
        <v>2031</v>
      </c>
      <c r="R44" s="952" t="s">
        <v>2032</v>
      </c>
      <c r="S44" s="952"/>
      <c r="T44" s="837" t="s">
        <v>2021</v>
      </c>
      <c r="U44" s="837" t="s">
        <v>2021</v>
      </c>
      <c r="V44" s="837" t="s">
        <v>2021</v>
      </c>
      <c r="W44" s="837" t="s">
        <v>2021</v>
      </c>
      <c r="X44" s="837"/>
      <c r="Y44" s="995"/>
      <c r="Z44" s="840" t="s">
        <v>2033</v>
      </c>
      <c r="AA44" s="840" t="s">
        <v>2033</v>
      </c>
      <c r="AB44" s="840" t="s">
        <v>2033</v>
      </c>
      <c r="AC44" s="840" t="s">
        <v>2033</v>
      </c>
      <c r="AD44" s="840"/>
    </row>
    <row customHeight="1" ht="27">
      <c r="A45" s="839"/>
      <c r="B45" s="893">
        <v>28</v>
      </c>
      <c r="C45" s="837" t="s">
        <v>2034</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2035</v>
      </c>
      <c r="P45" s="952" t="s">
        <v>2036</v>
      </c>
      <c r="Q45" s="952" t="s">
        <v>2035</v>
      </c>
      <c r="R45" s="952" t="s">
        <v>2036</v>
      </c>
      <c r="S45" s="952"/>
      <c r="T45" s="837" t="s">
        <v>2025</v>
      </c>
      <c r="U45" s="837" t="s">
        <v>2025</v>
      </c>
      <c r="V45" s="837" t="s">
        <v>2025</v>
      </c>
      <c r="W45" s="837" t="s">
        <v>2025</v>
      </c>
      <c r="X45" s="837"/>
      <c r="Y45" s="995"/>
      <c r="Z45" s="840" t="s">
        <v>2037</v>
      </c>
      <c r="AA45" s="840" t="s">
        <v>2037</v>
      </c>
      <c r="AB45" s="840" t="s">
        <v>2037</v>
      </c>
      <c r="AC45" s="840" t="s">
        <v>2037</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2038</v>
      </c>
      <c r="P46" s="952" t="s">
        <v>2016</v>
      </c>
      <c r="Q46" s="952" t="s">
        <v>2038</v>
      </c>
      <c r="R46" s="952" t="s">
        <v>2016</v>
      </c>
      <c r="S46" s="952"/>
      <c r="T46" s="837" t="s">
        <v>2039</v>
      </c>
      <c r="U46" s="837" t="s">
        <v>2039</v>
      </c>
      <c r="V46" s="837" t="s">
        <v>2039</v>
      </c>
      <c r="W46" s="837" t="s">
        <v>2039</v>
      </c>
      <c r="X46" s="837"/>
      <c r="Y46" s="995"/>
      <c r="Z46" s="840" t="s">
        <v>2040</v>
      </c>
      <c r="AA46" s="840" t="s">
        <v>2041</v>
      </c>
      <c r="AB46" s="840" t="s">
        <v>2041</v>
      </c>
      <c r="AC46" s="840" t="s">
        <v>2041</v>
      </c>
      <c r="AD46" s="840"/>
    </row>
    <row customHeight="1" ht="54">
      <c r="A47" s="839"/>
      <c r="B47" s="893">
        <v>30</v>
      </c>
      <c r="C47" s="837" t="s">
        <v>2042</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2043</v>
      </c>
      <c r="P47" s="952" t="s">
        <v>2020</v>
      </c>
      <c r="Q47" s="952" t="s">
        <v>2043</v>
      </c>
      <c r="R47" s="952" t="s">
        <v>2020</v>
      </c>
      <c r="S47" s="952"/>
      <c r="T47" s="837" t="s">
        <v>2044</v>
      </c>
      <c r="U47" s="837" t="s">
        <v>2044</v>
      </c>
      <c r="V47" s="837" t="s">
        <v>2044</v>
      </c>
      <c r="W47" s="837" t="s">
        <v>2044</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2027</v>
      </c>
      <c r="Q48" s="952" t="s">
        <v>2045</v>
      </c>
      <c r="R48" s="952" t="s">
        <v>2027</v>
      </c>
      <c r="S48" s="952"/>
      <c r="T48" s="837"/>
      <c r="U48" s="837" t="s">
        <v>2046</v>
      </c>
      <c r="V48" s="837" t="s">
        <v>2047</v>
      </c>
      <c r="W48" s="837" t="s">
        <v>2047</v>
      </c>
      <c r="X48" s="837"/>
      <c r="Y48" s="995"/>
      <c r="Z48" s="840"/>
      <c r="AA48" s="843" t="s">
        <v>2041</v>
      </c>
      <c r="AB48" s="843" t="s">
        <v>2041</v>
      </c>
      <c r="AC48" s="843" t="s">
        <v>2041</v>
      </c>
      <c r="AD48" s="840"/>
    </row>
    <row customHeight="1" ht="54">
      <c r="A49" s="839"/>
      <c r="B49" s="893">
        <v>32</v>
      </c>
      <c r="C49" s="837" t="s">
        <v>2048</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2031</v>
      </c>
      <c r="Q49" s="952" t="s">
        <v>2049</v>
      </c>
      <c r="R49" s="952" t="s">
        <v>2031</v>
      </c>
      <c r="S49" s="952"/>
      <c r="T49" s="837"/>
      <c r="U49" s="837" t="s">
        <v>2044</v>
      </c>
      <c r="V49" s="837" t="s">
        <v>2044</v>
      </c>
      <c r="W49" s="837" t="s">
        <v>2044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2045</v>
      </c>
      <c r="P50" s="952" t="s">
        <v>2038</v>
      </c>
      <c r="Q50" s="952" t="s">
        <v>2050</v>
      </c>
      <c r="R50" s="952" t="s">
        <v>2038</v>
      </c>
      <c r="S50" s="952"/>
      <c r="T50" s="837" t="s">
        <v>2051</v>
      </c>
      <c r="U50" s="837" t="s">
        <v>2052</v>
      </c>
      <c r="V50" s="837" t="s">
        <v>2053</v>
      </c>
      <c r="W50" s="837" t="s">
        <v>2054</v>
      </c>
      <c r="X50" s="837"/>
      <c r="Y50" s="995"/>
      <c r="Z50" s="840" t="s">
        <v>2055</v>
      </c>
      <c r="AA50" s="843" t="s">
        <v>2056</v>
      </c>
      <c r="AB50" s="843" t="s">
        <v>2056</v>
      </c>
      <c r="AC50" s="843" t="s">
        <v>2056</v>
      </c>
      <c r="AD50" s="840"/>
    </row>
    <row customHeight="1" ht="27">
      <c r="A51" s="839"/>
      <c r="B51" s="893">
        <v>34</v>
      </c>
      <c r="C51" s="837" t="s">
        <v>2057</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2058</v>
      </c>
      <c r="U51" s="837"/>
      <c r="V51" s="837"/>
      <c r="W51" s="837"/>
      <c r="X51" s="837"/>
      <c r="Y51" s="995"/>
      <c r="Z51" s="840"/>
      <c r="AA51" s="843"/>
      <c r="AB51" s="843"/>
      <c r="AC51" s="843"/>
      <c r="AD51" s="840"/>
    </row>
    <row customHeight="1" ht="36">
      <c r="A52" s="839"/>
      <c r="B52" s="893">
        <v>35</v>
      </c>
      <c r="C52" s="837" t="s">
        <v>1950</v>
      </c>
      <c r="D52" s="962" t="s">
        <v>1950</v>
      </c>
      <c r="E52" s="837" t="s">
        <v>1950</v>
      </c>
      <c r="F52" s="837" t="s">
        <v>1950</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2059</v>
      </c>
      <c r="U52" s="837" t="s">
        <v>2060</v>
      </c>
      <c r="V52" s="837" t="s">
        <v>2061</v>
      </c>
      <c r="W52" s="837" t="s">
        <v>2062</v>
      </c>
      <c r="X52" s="837"/>
      <c r="Y52" s="995"/>
      <c r="Z52" s="840" t="s">
        <v>667</v>
      </c>
      <c r="AA52" s="843" t="s">
        <v>667</v>
      </c>
      <c r="AB52" s="843" t="s">
        <v>667</v>
      </c>
      <c r="AC52" s="843" t="s">
        <v>667</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671</v>
      </c>
      <c r="P53" s="952" t="s">
        <v>329</v>
      </c>
      <c r="Q53" s="952" t="s">
        <v>329</v>
      </c>
      <c r="R53" s="952" t="s">
        <v>329</v>
      </c>
      <c r="S53" s="952"/>
      <c r="T53" s="837" t="s">
        <v>2063</v>
      </c>
      <c r="U53" s="837" t="s">
        <v>2063</v>
      </c>
      <c r="V53" s="837" t="s">
        <v>2063</v>
      </c>
      <c r="W53" s="837" t="s">
        <v>2063</v>
      </c>
      <c r="X53" s="837"/>
      <c r="Y53" s="995"/>
      <c r="Z53" s="840"/>
      <c r="AA53" s="843"/>
      <c r="AB53" s="840"/>
      <c r="AC53" s="840"/>
      <c r="AD53" s="840"/>
    </row>
    <row customHeight="1" ht="18">
      <c r="A54" s="839"/>
      <c r="B54" s="893">
        <v>37</v>
      </c>
      <c r="C54" s="837" t="s">
        <v>1956</v>
      </c>
      <c r="D54" s="962" t="s">
        <v>1956</v>
      </c>
      <c r="E54" s="837" t="s">
        <v>1956</v>
      </c>
      <c r="F54" s="837" t="s">
        <v>1956</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669</v>
      </c>
      <c r="U54" s="837" t="s">
        <v>669</v>
      </c>
      <c r="V54" s="837" t="s">
        <v>669</v>
      </c>
      <c r="W54" s="837" t="s">
        <v>669</v>
      </c>
      <c r="X54" s="837"/>
      <c r="Y54" s="995"/>
      <c r="Z54" s="840" t="s">
        <v>670</v>
      </c>
      <c r="AA54" s="840" t="s">
        <v>670</v>
      </c>
      <c r="AB54" s="840" t="s">
        <v>670</v>
      </c>
      <c r="AC54" s="840" t="s">
        <v>670</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318</v>
      </c>
      <c r="P55" s="952" t="s">
        <v>671</v>
      </c>
      <c r="Q55" s="952" t="s">
        <v>671</v>
      </c>
      <c r="R55" s="952" t="s">
        <v>671</v>
      </c>
      <c r="S55" s="952"/>
      <c r="T55" s="837" t="s">
        <v>2064</v>
      </c>
      <c r="U55" s="837" t="s">
        <v>2065</v>
      </c>
      <c r="V55" s="837" t="s">
        <v>2065</v>
      </c>
      <c r="W55" s="837" t="s">
        <v>2065</v>
      </c>
      <c r="X55" s="837"/>
      <c r="Y55" s="995"/>
      <c r="Z55" s="840" t="s">
        <v>2066</v>
      </c>
      <c r="AA55" s="840" t="s">
        <v>2066</v>
      </c>
      <c r="AB55" s="840" t="s">
        <v>2066</v>
      </c>
      <c r="AC55" s="840" t="s">
        <v>2066</v>
      </c>
      <c r="AD55" s="840"/>
    </row>
    <row customHeight="1" ht="27">
      <c r="A56" s="839"/>
      <c r="B56" s="893">
        <v>39</v>
      </c>
      <c r="C56" s="837" t="s">
        <v>940</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1066</v>
      </c>
      <c r="P56" s="952" t="s">
        <v>674</v>
      </c>
      <c r="Q56" s="952" t="s">
        <v>674</v>
      </c>
      <c r="R56" s="952" t="s">
        <v>674</v>
      </c>
      <c r="S56" s="952"/>
      <c r="T56" s="837" t="s">
        <v>2067</v>
      </c>
      <c r="U56" s="837" t="s">
        <v>2068</v>
      </c>
      <c r="V56" s="837" t="s">
        <v>2068</v>
      </c>
      <c r="W56" s="837" t="s">
        <v>2068</v>
      </c>
      <c r="X56" s="837"/>
      <c r="Y56" s="995"/>
      <c r="Z56" s="840" t="s">
        <v>676</v>
      </c>
      <c r="AA56" s="840" t="s">
        <v>676</v>
      </c>
      <c r="AB56" s="840" t="s">
        <v>676</v>
      </c>
      <c r="AC56" s="840" t="s">
        <v>676</v>
      </c>
      <c r="AD56" s="840"/>
    </row>
    <row customHeight="1" ht="27">
      <c r="A57" s="839"/>
      <c r="B57" s="893">
        <v>40</v>
      </c>
      <c r="C57" s="837" t="s">
        <v>942</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1069</v>
      </c>
      <c r="P57" s="952" t="s">
        <v>677</v>
      </c>
      <c r="Q57" s="952" t="s">
        <v>677</v>
      </c>
      <c r="R57" s="952" t="s">
        <v>677</v>
      </c>
      <c r="S57" s="952"/>
      <c r="T57" s="837" t="s">
        <v>2069</v>
      </c>
      <c r="U57" s="837" t="s">
        <v>2070</v>
      </c>
      <c r="V57" s="837" t="s">
        <v>2070</v>
      </c>
      <c r="W57" s="837" t="s">
        <v>2070</v>
      </c>
      <c r="X57" s="837"/>
      <c r="Y57" s="995"/>
      <c r="Z57" s="840" t="s">
        <v>679</v>
      </c>
      <c r="AA57" s="840" t="s">
        <v>679</v>
      </c>
      <c r="AB57" s="840" t="s">
        <v>679</v>
      </c>
      <c r="AC57" s="840" t="s">
        <v>679</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320</v>
      </c>
      <c r="P58" s="952" t="s">
        <v>714</v>
      </c>
      <c r="Q58" s="952" t="s">
        <v>714</v>
      </c>
      <c r="R58" s="952" t="s">
        <v>714</v>
      </c>
      <c r="S58" s="952"/>
      <c r="T58" s="837" t="s">
        <v>2071</v>
      </c>
      <c r="U58" s="837" t="s">
        <v>2071</v>
      </c>
      <c r="V58" s="837" t="s">
        <v>2071</v>
      </c>
      <c r="W58" s="837" t="s">
        <v>2071</v>
      </c>
      <c r="X58" s="837"/>
      <c r="Y58" s="995"/>
      <c r="Z58" s="840"/>
      <c r="AA58" s="843"/>
      <c r="AB58" s="840"/>
      <c r="AC58" s="840"/>
      <c r="AD58" s="840"/>
    </row>
    <row customHeight="1" ht="36">
      <c r="A59" s="839"/>
      <c r="B59" s="893">
        <v>42</v>
      </c>
      <c r="C59" s="837">
        <v>3</v>
      </c>
      <c r="D59" s="962" t="s">
        <v>2057</v>
      </c>
      <c r="E59" s="837" t="s">
        <v>2057</v>
      </c>
      <c r="F59" s="837" t="s">
        <v>2057</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109</v>
      </c>
      <c r="Q59" s="952" t="s">
        <v>109</v>
      </c>
      <c r="R59" s="952" t="s">
        <v>109</v>
      </c>
      <c r="S59" s="952"/>
      <c r="T59" s="837"/>
      <c r="U59" s="837" t="s">
        <v>2072</v>
      </c>
      <c r="V59" s="837" t="s">
        <v>2073</v>
      </c>
      <c r="W59" s="837" t="s">
        <v>2074</v>
      </c>
      <c r="X59" s="837"/>
      <c r="Y59" s="995"/>
      <c r="Z59" s="840"/>
      <c r="AA59" s="843"/>
      <c r="AB59" s="840"/>
      <c r="AC59" s="840"/>
      <c r="AD59" s="840"/>
    </row>
    <row customHeight="1" ht="81">
      <c r="A60" s="839"/>
      <c r="B60" s="893">
        <v>43</v>
      </c>
      <c r="C60" s="837" t="s">
        <v>2075</v>
      </c>
      <c r="D60" s="962" t="s">
        <v>2075</v>
      </c>
      <c r="E60" s="837" t="s">
        <v>2075</v>
      </c>
      <c r="F60" s="837" t="s">
        <v>2075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683</v>
      </c>
      <c r="U60" s="837" t="s">
        <v>683</v>
      </c>
      <c r="V60" s="837" t="s">
        <v>683</v>
      </c>
      <c r="W60" s="837" t="s">
        <v>683</v>
      </c>
      <c r="X60" s="837"/>
      <c r="Y60" s="995"/>
      <c r="Z60" s="840" t="s">
        <v>2076</v>
      </c>
      <c r="AA60" s="843" t="s">
        <v>2077</v>
      </c>
      <c r="AB60" s="840" t="s">
        <v>2078</v>
      </c>
      <c r="AC60" s="840" t="s">
        <v>2077</v>
      </c>
      <c r="AD60" s="840"/>
    </row>
    <row customHeight="1" ht="9">
      <c r="A61" s="839"/>
      <c r="B61" s="893">
        <v>44</v>
      </c>
      <c r="C61" s="837"/>
      <c r="D61" s="962" t="s">
        <v>2079</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91</v>
      </c>
      <c r="Q61" s="952"/>
      <c r="R61" s="952"/>
      <c r="S61" s="952"/>
      <c r="T61" s="837"/>
      <c r="U61" s="837" t="s">
        <v>2080</v>
      </c>
      <c r="V61" s="837"/>
      <c r="W61" s="837"/>
      <c r="X61" s="837"/>
      <c r="Y61" s="995"/>
      <c r="Z61" s="840"/>
      <c r="AA61" s="843"/>
      <c r="AB61" s="840"/>
      <c r="AC61" s="840"/>
      <c r="AD61" s="840"/>
    </row>
    <row customHeight="1" ht="9">
      <c r="A62" s="839"/>
      <c r="B62" s="893">
        <v>45</v>
      </c>
      <c r="C62" s="837"/>
      <c r="D62" s="962" t="s">
        <v>2081</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110</v>
      </c>
      <c r="Q62" s="952"/>
      <c r="R62" s="952"/>
      <c r="S62" s="952"/>
      <c r="T62" s="837"/>
      <c r="U62" s="837" t="s">
        <v>2082</v>
      </c>
      <c r="V62" s="837"/>
      <c r="W62" s="837"/>
      <c r="X62" s="837"/>
      <c r="Y62" s="995"/>
      <c r="Z62" s="840"/>
      <c r="AA62" s="843"/>
      <c r="AB62" s="840"/>
      <c r="AC62" s="840"/>
      <c r="AD62" s="840"/>
    </row>
    <row customHeight="1" ht="18">
      <c r="A63" s="839"/>
      <c r="B63" s="893">
        <v>46</v>
      </c>
      <c r="C63" s="837"/>
      <c r="D63" s="962" t="s">
        <v>2083</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146</v>
      </c>
      <c r="Q63" s="952"/>
      <c r="R63" s="952"/>
      <c r="S63" s="952"/>
      <c r="T63" s="837"/>
      <c r="U63" s="837" t="s">
        <v>2084</v>
      </c>
      <c r="V63" s="837"/>
      <c r="W63" s="837"/>
      <c r="X63" s="837"/>
      <c r="Y63" s="995"/>
      <c r="Z63" s="840"/>
      <c r="AA63" s="843"/>
      <c r="AB63" s="840"/>
      <c r="AC63" s="840"/>
      <c r="AD63" s="840"/>
    </row>
    <row customHeight="1" ht="18">
      <c r="A64" s="839"/>
      <c r="B64" s="893">
        <v>47</v>
      </c>
      <c r="C64" s="837"/>
      <c r="D64" s="962" t="s">
        <v>2085</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147</v>
      </c>
      <c r="Q64" s="952"/>
      <c r="R64" s="952"/>
      <c r="S64" s="952"/>
      <c r="T64" s="837"/>
      <c r="U64" s="837" t="s">
        <v>2086</v>
      </c>
      <c r="V64" s="837"/>
      <c r="W64" s="837"/>
      <c r="X64" s="837"/>
      <c r="Y64" s="995"/>
      <c r="Z64" s="840"/>
      <c r="AA64" s="843" t="s">
        <v>2087</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1998</v>
      </c>
      <c r="Q65" s="952"/>
      <c r="R65" s="952"/>
      <c r="S65" s="952"/>
      <c r="T65" s="837"/>
      <c r="U65" s="837" t="s">
        <v>2088</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2002</v>
      </c>
      <c r="Q66" s="952"/>
      <c r="R66" s="952"/>
      <c r="S66" s="952"/>
      <c r="T66" s="837"/>
      <c r="U66" s="837" t="s">
        <v>2089</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2090</v>
      </c>
      <c r="Q67" s="952"/>
      <c r="R67" s="952"/>
      <c r="S67" s="952"/>
      <c r="T67" s="837"/>
      <c r="U67" s="837" t="s">
        <v>2091</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2092</v>
      </c>
      <c r="Q68" s="952"/>
      <c r="R68" s="952"/>
      <c r="S68" s="952"/>
      <c r="T68" s="837"/>
      <c r="U68" s="837" t="s">
        <v>2093</v>
      </c>
      <c r="V68" s="837"/>
      <c r="W68" s="837"/>
      <c r="X68" s="837"/>
      <c r="Y68" s="995"/>
      <c r="Z68" s="840"/>
      <c r="AA68" s="843"/>
      <c r="AB68" s="840"/>
      <c r="AC68" s="840"/>
      <c r="AD68" s="840"/>
    </row>
    <row customHeight="1" ht="9">
      <c r="A69" s="839"/>
      <c r="B69" s="893">
        <v>52</v>
      </c>
      <c r="C69" s="837"/>
      <c r="D69" s="962" t="s">
        <v>2094</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148</v>
      </c>
      <c r="Q69" s="952"/>
      <c r="R69" s="952"/>
      <c r="S69" s="952"/>
      <c r="T69" s="837"/>
      <c r="U69" s="837" t="s">
        <v>2095</v>
      </c>
      <c r="V69" s="837"/>
      <c r="W69" s="837"/>
      <c r="X69" s="837"/>
      <c r="Y69" s="995"/>
      <c r="Z69" s="840"/>
      <c r="AA69" s="843"/>
      <c r="AB69" s="840"/>
      <c r="AC69" s="840"/>
      <c r="AD69" s="840"/>
    </row>
    <row customHeight="1" ht="27">
      <c r="A70" s="839"/>
      <c r="B70" s="893">
        <v>53</v>
      </c>
      <c r="C70" s="837"/>
      <c r="D70" s="962"/>
      <c r="E70" s="837" t="s">
        <v>2079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2096</v>
      </c>
      <c r="W70" s="837"/>
      <c r="X70" s="837"/>
      <c r="Y70" s="995"/>
      <c r="Z70" s="840"/>
      <c r="AA70" s="843"/>
      <c r="AB70" s="840"/>
      <c r="AC70" s="840"/>
      <c r="AD70" s="840"/>
    </row>
    <row customHeight="1" ht="36">
      <c r="A71" s="839"/>
      <c r="B71" s="893">
        <v>54</v>
      </c>
      <c r="C71" s="837"/>
      <c r="D71" s="962"/>
      <c r="E71" s="837" t="s">
        <v>2081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2097</v>
      </c>
      <c r="W71" s="837"/>
      <c r="X71" s="837"/>
      <c r="Y71" s="995"/>
      <c r="Z71" s="840"/>
      <c r="AA71" s="843"/>
      <c r="AB71" s="840"/>
      <c r="AC71" s="840"/>
      <c r="AD71" s="840"/>
    </row>
    <row customHeight="1" ht="27">
      <c r="A72" s="839"/>
      <c r="B72" s="893">
        <v>55</v>
      </c>
      <c r="C72" s="837"/>
      <c r="D72" s="962"/>
      <c r="E72" s="837" t="s">
        <v>2083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2098</v>
      </c>
      <c r="W72" s="837"/>
      <c r="X72" s="837"/>
      <c r="Y72" s="995"/>
      <c r="Z72" s="840"/>
      <c r="AA72" s="843"/>
      <c r="AB72" s="840"/>
      <c r="AC72" s="840"/>
      <c r="AD72" s="840"/>
    </row>
    <row customHeight="1" ht="36">
      <c r="A73" s="839"/>
      <c r="B73" s="893">
        <v>56</v>
      </c>
      <c r="C73" s="837"/>
      <c r="D73" s="962"/>
      <c r="E73" s="837" t="s">
        <v>2085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2099</v>
      </c>
      <c r="W73" s="837"/>
      <c r="X73" s="837"/>
      <c r="Y73" s="995"/>
      <c r="Z73" s="840"/>
      <c r="AA73" s="843"/>
      <c r="AB73" s="840"/>
      <c r="AC73" s="840"/>
      <c r="AD73" s="840"/>
    </row>
    <row customHeight="1" ht="18">
      <c r="A74" s="839"/>
      <c r="B74" s="893">
        <v>57</v>
      </c>
      <c r="C74" s="837"/>
      <c r="D74" s="962"/>
      <c r="E74" s="837" t="s">
        <v>2094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2100</v>
      </c>
      <c r="W74" s="837"/>
      <c r="X74" s="837"/>
      <c r="Y74" s="995"/>
      <c r="Z74" s="840"/>
      <c r="AA74" s="843"/>
      <c r="AB74" s="840"/>
      <c r="AC74" s="840"/>
      <c r="AD74" s="840"/>
    </row>
    <row customHeight="1" ht="18">
      <c r="A75" s="839"/>
      <c r="B75" s="893">
        <v>58</v>
      </c>
      <c r="C75" s="837"/>
      <c r="D75" s="962"/>
      <c r="E75" s="837"/>
      <c r="F75" s="837" t="s">
        <v>2079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2101</v>
      </c>
      <c r="X75" s="837"/>
      <c r="Y75" s="995"/>
      <c r="Z75" s="840"/>
      <c r="AA75" s="843"/>
      <c r="AB75" s="840"/>
      <c r="AC75" s="840"/>
      <c r="AD75" s="840"/>
    </row>
    <row customHeight="1" ht="36">
      <c r="A76" s="839"/>
      <c r="B76" s="893">
        <v>59</v>
      </c>
      <c r="C76" s="837"/>
      <c r="D76" s="962"/>
      <c r="E76" s="837"/>
      <c r="F76" s="837" t="s">
        <v>2081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2102</v>
      </c>
      <c r="X76" s="837"/>
      <c r="Y76" s="995"/>
      <c r="Z76" s="840"/>
      <c r="AA76" s="843"/>
      <c r="AB76" s="840"/>
      <c r="AC76" s="840"/>
      <c r="AD76" s="840"/>
    </row>
    <row customHeight="1" ht="18">
      <c r="A77" s="839"/>
      <c r="B77" s="893">
        <v>60</v>
      </c>
      <c r="C77" s="837"/>
      <c r="D77" s="962"/>
      <c r="E77" s="837"/>
      <c r="F77" s="837" t="s">
        <v>2083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146</v>
      </c>
      <c r="S77" s="952"/>
      <c r="T77" s="837"/>
      <c r="U77" s="837"/>
      <c r="V77" s="837"/>
      <c r="W77" s="837" t="s">
        <v>2103</v>
      </c>
      <c r="X77" s="837"/>
      <c r="Y77" s="995"/>
      <c r="Z77" s="840"/>
      <c r="AA77" s="843"/>
      <c r="AB77" s="840"/>
      <c r="AC77" s="840"/>
      <c r="AD77" s="840"/>
    </row>
    <row customHeight="1" ht="72">
      <c r="A78" s="839"/>
      <c r="B78" s="893">
        <v>61</v>
      </c>
      <c r="C78" s="837" t="s">
        <v>2079</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2104</v>
      </c>
      <c r="U78" s="837"/>
      <c r="V78" s="837"/>
      <c r="W78" s="837"/>
      <c r="X78" s="837"/>
      <c r="Y78" s="995"/>
      <c r="Z78" s="840" t="s">
        <v>2105</v>
      </c>
      <c r="AA78" s="843"/>
      <c r="AB78" s="840"/>
      <c r="AC78" s="840"/>
      <c r="AD78" s="840"/>
    </row>
    <row customHeight="1" ht="36">
      <c r="A79" s="839"/>
      <c r="B79" s="893">
        <v>62</v>
      </c>
      <c r="C79" s="837" t="s">
        <v>2081</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2106</v>
      </c>
      <c r="U79" s="837"/>
      <c r="V79" s="837"/>
      <c r="W79" s="837"/>
      <c r="X79" s="837"/>
      <c r="Y79" s="995"/>
      <c r="Z79" s="840" t="s">
        <v>2107</v>
      </c>
      <c r="AA79" s="843"/>
      <c r="AB79" s="840"/>
      <c r="AC79" s="840"/>
      <c r="AD79" s="840"/>
    </row>
    <row customHeight="1" ht="45">
      <c r="A80" s="839"/>
      <c r="B80" s="893">
        <v>63</v>
      </c>
      <c r="C80" s="837" t="s">
        <v>2083</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2108</v>
      </c>
      <c r="U80" s="837"/>
      <c r="V80" s="837"/>
      <c r="W80" s="837"/>
      <c r="X80" s="837"/>
      <c r="Y80" s="995"/>
      <c r="Z80" s="840" t="s">
        <v>2109</v>
      </c>
      <c r="AA80" s="843"/>
      <c r="AB80" s="840"/>
      <c r="AC80" s="840"/>
      <c r="AD80" s="840"/>
    </row>
    <row customHeight="1" ht="36">
      <c r="A81" s="839"/>
      <c r="B81" s="893">
        <v>64</v>
      </c>
      <c r="C81" s="837" t="s">
        <v>2085</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1989</v>
      </c>
      <c r="P81" s="952"/>
      <c r="Q81" s="952"/>
      <c r="R81" s="952"/>
      <c r="S81" s="952"/>
      <c r="T81" s="837" t="s">
        <v>2110</v>
      </c>
      <c r="U81" s="837"/>
      <c r="V81" s="837"/>
      <c r="W81" s="837"/>
      <c r="X81" s="837"/>
      <c r="Y81" s="995"/>
      <c r="Z81" s="840" t="s">
        <v>2111</v>
      </c>
      <c r="AA81" s="843"/>
      <c r="AB81" s="840"/>
      <c r="AC81" s="840"/>
      <c r="AD81" s="840"/>
    </row>
    <row customHeight="1" ht="90">
      <c r="A82" s="839"/>
      <c r="B82" s="893">
        <v>65</v>
      </c>
      <c r="C82" s="837" t="s">
        <v>2094</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2112</v>
      </c>
      <c r="U82" s="837"/>
      <c r="V82" s="837"/>
      <c r="W82" s="837"/>
      <c r="X82" s="837"/>
      <c r="Y82" s="995"/>
      <c r="Z82" s="840" t="s">
        <v>2113</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1998</v>
      </c>
      <c r="P83" s="952"/>
      <c r="Q83" s="952"/>
      <c r="R83" s="952"/>
      <c r="S83" s="952"/>
      <c r="T83" s="837" t="s">
        <v>2114</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2115</v>
      </c>
      <c r="P84" s="952"/>
      <c r="Q84" s="952"/>
      <c r="R84" s="952"/>
      <c r="S84" s="952"/>
      <c r="T84" s="837" t="s">
        <v>2116</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2002</v>
      </c>
      <c r="P85" s="952"/>
      <c r="Q85" s="952"/>
      <c r="R85" s="952"/>
      <c r="S85" s="952"/>
      <c r="T85" s="837" t="s">
        <v>2117</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2118</v>
      </c>
      <c r="P86" s="952"/>
      <c r="Q86" s="952"/>
      <c r="R86" s="952"/>
      <c r="S86" s="952"/>
      <c r="T86" s="837" t="s">
        <v>2119</v>
      </c>
      <c r="U86" s="837"/>
      <c r="V86" s="837"/>
      <c r="W86" s="837"/>
      <c r="X86" s="837"/>
      <c r="Y86" s="995"/>
      <c r="Z86" s="840"/>
      <c r="AA86" s="843"/>
      <c r="AB86" s="840"/>
      <c r="AC86" s="840"/>
      <c r="AD86" s="840"/>
    </row>
    <row customHeight="1" ht="36">
      <c r="A87" s="839"/>
      <c r="B87" s="893">
        <v>70</v>
      </c>
      <c r="C87" s="837" t="s">
        <v>2120</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2121</v>
      </c>
      <c r="U87" s="837"/>
      <c r="V87" s="837"/>
      <c r="W87" s="837"/>
      <c r="X87" s="837"/>
      <c r="Y87" s="995"/>
      <c r="Z87" s="840"/>
      <c r="AA87" s="843"/>
      <c r="AB87" s="840"/>
      <c r="AC87" s="840"/>
      <c r="AD87" s="840"/>
    </row>
    <row customHeight="1" ht="18">
      <c r="A88" s="839"/>
      <c r="B88" s="893">
        <v>71</v>
      </c>
      <c r="C88" s="837" t="s">
        <v>2122</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2123</v>
      </c>
      <c r="U88" s="837"/>
      <c r="V88" s="837"/>
      <c r="W88" s="837"/>
      <c r="X88" s="837"/>
      <c r="Y88" s="995"/>
      <c r="Z88" s="840"/>
      <c r="AA88" s="843"/>
      <c r="AB88" s="840"/>
      <c r="AC88" s="840"/>
      <c r="AD88" s="840"/>
    </row>
    <row customHeight="1" ht="18">
      <c r="A89" s="839"/>
      <c r="B89" s="893">
        <v>72</v>
      </c>
      <c r="C89" s="837" t="s">
        <v>2124</v>
      </c>
      <c r="D89" s="962" t="s">
        <v>2120</v>
      </c>
      <c r="E89" s="837" t="s">
        <v>2120</v>
      </c>
      <c r="F89" s="837" t="s">
        <v>2085</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2125</v>
      </c>
      <c r="U89" s="837" t="s">
        <v>2125</v>
      </c>
      <c r="V89" s="837" t="s">
        <v>2125</v>
      </c>
      <c r="W89" s="837" t="s">
        <v>2125</v>
      </c>
      <c r="X89" s="837"/>
      <c r="Y89" s="995"/>
      <c r="Z89" s="840"/>
      <c r="AA89" s="843"/>
      <c r="AB89" s="840"/>
      <c r="AC89" s="840"/>
      <c r="AD89" s="840"/>
    </row>
    <row customHeight="1" ht="27">
      <c r="A90" s="839"/>
      <c r="B90" s="893">
        <v>73</v>
      </c>
      <c r="C90" s="837" t="s">
        <v>2126</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2127</v>
      </c>
      <c r="U90" s="837"/>
      <c r="V90" s="837"/>
      <c r="W90" s="837"/>
      <c r="X90" s="837"/>
      <c r="Y90" s="995"/>
      <c r="Z90" s="840"/>
      <c r="AA90" s="843"/>
      <c r="AB90" s="840"/>
      <c r="AC90" s="840"/>
      <c r="AD90" s="840"/>
    </row>
    <row customHeight="1" ht="18">
      <c r="A91" s="839"/>
      <c r="B91" s="893">
        <v>74</v>
      </c>
      <c r="C91" s="837"/>
      <c r="D91" s="962" t="s">
        <v>2122</v>
      </c>
      <c r="E91" s="837" t="s">
        <v>2122</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150</v>
      </c>
      <c r="Q91" s="952" t="s">
        <v>150</v>
      </c>
      <c r="R91" s="952"/>
      <c r="S91" s="952"/>
      <c r="T91" s="837"/>
      <c r="U91" s="837" t="s">
        <v>2128</v>
      </c>
      <c r="V91" s="837" t="s">
        <v>2128</v>
      </c>
      <c r="W91" s="837"/>
      <c r="X91" s="837"/>
      <c r="Y91" s="995"/>
      <c r="Z91" s="840"/>
      <c r="AA91" s="843"/>
      <c r="AB91" s="840"/>
      <c r="AC91" s="840"/>
      <c r="AD91" s="840"/>
    </row>
    <row customHeight="1" ht="27">
      <c r="A92" s="839"/>
      <c r="B92" s="893">
        <v>75</v>
      </c>
      <c r="C92" s="837"/>
      <c r="D92" s="962" t="s">
        <v>2124</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151</v>
      </c>
      <c r="Q92" s="952"/>
      <c r="R92" s="952"/>
      <c r="S92" s="952"/>
      <c r="T92" s="837"/>
      <c r="U92" s="837" t="s">
        <v>2129</v>
      </c>
      <c r="V92" s="837"/>
      <c r="W92" s="837"/>
      <c r="X92" s="837"/>
      <c r="Y92" s="995"/>
      <c r="Z92" s="840"/>
      <c r="AA92" s="843" t="s">
        <v>2130</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2030</v>
      </c>
      <c r="Q93" s="952"/>
      <c r="R93" s="952"/>
      <c r="S93" s="952"/>
      <c r="T93" s="837"/>
      <c r="U93" s="837" t="s">
        <v>2131</v>
      </c>
      <c r="V93" s="837"/>
      <c r="W93" s="837"/>
      <c r="X93" s="837"/>
      <c r="Y93" s="995"/>
      <c r="Z93" s="840"/>
      <c r="AA93" s="843" t="s">
        <v>2132</v>
      </c>
      <c r="AB93" s="840"/>
      <c r="AC93" s="840"/>
      <c r="AD93" s="840"/>
    </row>
    <row customHeight="1" ht="45">
      <c r="A94" s="839"/>
      <c r="B94" s="893">
        <v>77</v>
      </c>
      <c r="C94" s="837"/>
      <c r="D94" s="962" t="s">
        <v>2126</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1479</v>
      </c>
      <c r="Q94" s="952"/>
      <c r="R94" s="952"/>
      <c r="S94" s="952"/>
      <c r="T94" s="837"/>
      <c r="U94" s="837" t="s">
        <v>2133</v>
      </c>
      <c r="V94" s="837"/>
      <c r="W94" s="837"/>
      <c r="X94" s="837"/>
      <c r="Y94" s="995"/>
      <c r="Z94" s="840"/>
      <c r="AA94" s="843" t="s">
        <v>2134</v>
      </c>
      <c r="AB94" s="840"/>
      <c r="AC94" s="840"/>
      <c r="AD94" s="840"/>
    </row>
    <row customHeight="1" ht="99">
      <c r="A95" s="839"/>
      <c r="B95" s="893">
        <v>78</v>
      </c>
      <c r="C95" s="837" t="s">
        <v>2135</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1479</v>
      </c>
      <c r="P95" s="952"/>
      <c r="Q95" s="952"/>
      <c r="R95" s="952"/>
      <c r="S95" s="952"/>
      <c r="T95" s="837" t="s">
        <v>2136</v>
      </c>
      <c r="U95" s="837"/>
      <c r="V95" s="837"/>
      <c r="W95" s="837"/>
      <c r="X95" s="837"/>
      <c r="Y95" s="995"/>
      <c r="Z95" s="840"/>
      <c r="AA95" s="843"/>
      <c r="AB95" s="840"/>
      <c r="AC95" s="840"/>
      <c r="AD95" s="840"/>
    </row>
    <row customHeight="1" ht="99">
      <c r="A96" s="839"/>
      <c r="B96" s="893">
        <v>79</v>
      </c>
      <c r="C96" s="837" t="s">
        <v>1080</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1485</v>
      </c>
      <c r="P96" s="952"/>
      <c r="Q96" s="952"/>
      <c r="R96" s="952"/>
      <c r="S96" s="952"/>
      <c r="T96" s="837" t="s">
        <v>2137</v>
      </c>
      <c r="U96" s="837"/>
      <c r="V96" s="837"/>
      <c r="W96" s="837"/>
      <c r="X96" s="837"/>
      <c r="Y96" s="995"/>
      <c r="Z96" s="840" t="s">
        <v>2138</v>
      </c>
      <c r="AA96" s="843"/>
      <c r="AB96" s="840"/>
      <c r="AC96" s="840"/>
      <c r="AD96" s="840"/>
    </row>
    <row customHeight="1" ht="63">
      <c r="A97" s="839"/>
      <c r="B97" s="893">
        <v>80</v>
      </c>
      <c r="C97" s="837" t="s">
        <v>2139</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1496</v>
      </c>
      <c r="P97" s="952"/>
      <c r="Q97" s="952"/>
      <c r="R97" s="952"/>
      <c r="S97" s="952"/>
      <c r="T97" s="837" t="s">
        <v>2140</v>
      </c>
      <c r="U97" s="837"/>
      <c r="V97" s="837"/>
      <c r="W97" s="837"/>
      <c r="X97" s="837"/>
      <c r="Y97" s="995"/>
      <c r="Z97" s="840" t="s">
        <v>2141</v>
      </c>
      <c r="AA97" s="843"/>
      <c r="AB97" s="840"/>
      <c r="AC97" s="840"/>
      <c r="AD97" s="840"/>
    </row>
    <row customHeight="1" ht="63">
      <c r="A98" s="839"/>
      <c r="B98" s="893">
        <v>81</v>
      </c>
      <c r="C98" s="837" t="s">
        <v>2142</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1510</v>
      </c>
      <c r="P98" s="952"/>
      <c r="Q98" s="952"/>
      <c r="R98" s="952"/>
      <c r="S98" s="952"/>
      <c r="T98" s="837" t="s">
        <v>2143</v>
      </c>
      <c r="U98" s="837"/>
      <c r="V98" s="837"/>
      <c r="W98" s="837"/>
      <c r="X98" s="837"/>
      <c r="Y98" s="995"/>
      <c r="Z98" s="840" t="s">
        <v>2141</v>
      </c>
      <c r="AA98" s="843"/>
      <c r="AB98" s="840"/>
      <c r="AC98" s="840"/>
      <c r="AD98" s="840"/>
    </row>
    <row customHeight="1" ht="90">
      <c r="A99" s="839"/>
      <c r="B99" s="893">
        <v>82</v>
      </c>
      <c r="C99" s="837" t="s">
        <v>2144</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1522</v>
      </c>
      <c r="P99" s="952"/>
      <c r="Q99" s="952"/>
      <c r="R99" s="952"/>
      <c r="S99" s="952"/>
      <c r="T99" s="837" t="s">
        <v>2145</v>
      </c>
      <c r="U99" s="837"/>
      <c r="V99" s="837"/>
      <c r="W99" s="837"/>
      <c r="X99" s="837"/>
      <c r="Y99" s="995"/>
      <c r="Z99" s="840" t="s">
        <v>807</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2146</v>
      </c>
      <c r="P100" s="952"/>
      <c r="Q100" s="952"/>
      <c r="R100" s="952"/>
      <c r="S100" s="952"/>
      <c r="T100" s="837" t="s">
        <v>2147</v>
      </c>
      <c r="U100" s="837"/>
      <c r="V100" s="837"/>
      <c r="W100" s="837"/>
      <c r="X100" s="837"/>
      <c r="Y100" s="995"/>
      <c r="Z100" s="840" t="s">
        <v>807</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2148</v>
      </c>
      <c r="P101" s="952"/>
      <c r="Q101" s="952"/>
      <c r="R101" s="952"/>
      <c r="S101" s="952"/>
      <c r="T101" s="837" t="s">
        <v>2149</v>
      </c>
      <c r="U101" s="837"/>
      <c r="V101" s="837"/>
      <c r="W101" s="837"/>
      <c r="X101" s="837"/>
      <c r="Y101" s="995"/>
      <c r="Z101" s="840" t="s">
        <v>807</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1677</v>
      </c>
      <c r="B148" s="839"/>
      <c r="C148" s="837" t="s">
        <v>2150</v>
      </c>
      <c r="D148" s="837" t="s">
        <v>1578</v>
      </c>
      <c r="E148" s="837" t="s">
        <v>1679</v>
      </c>
      <c r="F148" s="837" t="s">
        <v>2151</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2152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2153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1681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1684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E8E13-D9DB-DED5-34F7-E4727A4C7EB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2154</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426</v>
      </c>
      <c r="N9" s="284"/>
      <c r="O9" s="2082" t="str">
        <f>IF(TITLE_DATE_CHANGE_PERIOD="",IF(TITLE_DATE_PR="","",TITLE_DATE_PR),TITLE_DATE_CHANGE_PERIOD)</f>
        <v>45274.4790625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427</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303</v>
      </c>
      <c r="M14" s="1953"/>
      <c r="N14" s="1953"/>
      <c r="O14" s="1953"/>
      <c r="P14" s="1953"/>
      <c r="Q14" s="1953"/>
      <c r="R14" s="1953"/>
      <c r="S14" s="1953"/>
      <c r="T14" s="1953"/>
      <c r="U14" s="1953"/>
      <c r="V14" s="1953"/>
      <c r="W14" s="1953"/>
      <c r="X14" s="1953" t="s">
        <v>304</v>
      </c>
    </row>
    <row customHeight="1" ht="14.25">
      <c r="J15" s="368"/>
      <c r="K15" s="368"/>
      <c r="L15" s="2107" t="s">
        <v>86</v>
      </c>
      <c r="M15" s="2044" t="s">
        <v>431</v>
      </c>
      <c r="N15" s="281"/>
      <c r="O15" s="2108" t="s">
        <v>2155</v>
      </c>
      <c r="P15" s="2109"/>
      <c r="Q15" s="2109"/>
      <c r="R15" s="2109"/>
      <c r="S15" s="2109"/>
      <c r="T15" s="2109"/>
      <c r="U15" s="2110"/>
      <c r="V15" s="2111" t="s">
        <v>433</v>
      </c>
      <c r="W15" s="2114" t="s">
        <v>1077</v>
      </c>
      <c r="X15" s="1953"/>
    </row>
    <row customHeight="1" ht="33.75">
      <c r="J16" s="368"/>
      <c r="K16" s="368"/>
      <c r="L16" s="2107"/>
      <c r="M16" s="2044"/>
      <c r="N16" s="1026"/>
      <c r="O16" s="2117" t="s">
        <v>436</v>
      </c>
      <c r="P16" s="2117" t="s">
        <v>437</v>
      </c>
      <c r="Q16" s="2100" t="s">
        <v>438</v>
      </c>
      <c r="R16" s="2102"/>
      <c r="S16" s="2100" t="s">
        <v>451</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447</v>
      </c>
      <c r="R17" s="1224" t="s">
        <v>448</v>
      </c>
      <c r="S17" s="1309" t="s">
        <v>449</v>
      </c>
      <c r="T17" s="2103" t="s">
        <v>450</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401</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402</v>
      </c>
      <c r="N20" s="280"/>
      <c r="O20" s="2416" t="str">
        <f>INDEX(PT_DIFFERENTIATION_TER,MATCH(B19,PT_DIFFERENTIATION_TER_ID,0))</f>
        <v/>
      </c>
      <c r="P20" s="2416"/>
      <c r="Q20" s="2416"/>
      <c r="R20" s="2416"/>
      <c r="S20" s="2416"/>
      <c r="T20" s="2416"/>
      <c r="U20" s="2416"/>
      <c r="V20" s="2416"/>
      <c r="W20" s="2416"/>
      <c r="X20" s="1273" t="s">
        <v>403</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404</v>
      </c>
      <c r="N21" s="280"/>
      <c r="O21" s="2416" t="str">
        <f>INDEX(PT_DIFFERENTIATION_CS,MATCH(C19,PT_DIFFERENTIATION_CS_ID,0))</f>
        <v/>
      </c>
      <c r="P21" s="2416"/>
      <c r="Q21" s="2416"/>
      <c r="R21" s="2416"/>
      <c r="S21" s="2416"/>
      <c r="T21" s="2416"/>
      <c r="U21" s="2416"/>
      <c r="V21" s="2416"/>
      <c r="W21" s="2416"/>
      <c r="X21" s="1273" t="s">
        <v>405</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406</v>
      </c>
      <c r="N22" s="280"/>
      <c r="O22" s="2416" t="str">
        <f>INDEX(PT_DIFFERENTIATION_IST_TE,MATCH(D19,PT_DIFFERENTIATION_IST_TE_ID,0))</f>
        <v/>
      </c>
      <c r="P22" s="2416"/>
      <c r="Q22" s="2416"/>
      <c r="R22" s="2416"/>
      <c r="S22" s="2416"/>
      <c r="T22" s="2416"/>
      <c r="U22" s="2416"/>
      <c r="V22" s="2416"/>
      <c r="W22" s="2416"/>
      <c r="X22" s="1273" t="s">
        <v>407</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409</v>
      </c>
      <c r="N23" s="280"/>
      <c r="O23" s="2418"/>
      <c r="P23" s="2418"/>
      <c r="Q23" s="2418"/>
      <c r="R23" s="2418"/>
      <c r="S23" s="2418"/>
      <c r="T23" s="2418"/>
      <c r="U23" s="2418"/>
      <c r="V23" s="2418"/>
      <c r="W23" s="2418"/>
      <c r="X23" s="1273" t="s">
        <v>410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412</v>
      </c>
      <c r="N24" s="280"/>
      <c r="O24" s="2419"/>
      <c r="P24" s="2420"/>
      <c r="Q24" s="2420"/>
      <c r="R24" s="2420"/>
      <c r="S24" s="2420"/>
      <c r="T24" s="2420"/>
      <c r="U24" s="2420"/>
      <c r="V24" s="2420"/>
      <c r="W24" s="2421"/>
      <c r="X24" s="1273" t="s">
        <v>413</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60</v>
      </c>
      <c r="U25" s="2425"/>
      <c r="V25" s="1963" t="s">
        <v>55</v>
      </c>
      <c r="W25" s="312"/>
      <c r="X25" s="2119" t="s">
        <v>415</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416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417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418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590</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2156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2157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217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722</v>
      </c>
      <c r="M35" s="2088" t="s">
        <v>2158</v>
      </c>
      <c r="N35" s="2088"/>
      <c r="O35" s="2088"/>
      <c r="P35" s="2088"/>
      <c r="Q35" s="2088"/>
      <c r="R35" s="2088"/>
      <c r="S35" s="2088"/>
      <c r="T35" s="2088"/>
      <c r="U35" s="2088"/>
      <c r="V35" s="2088"/>
      <c r="W35" s="2088"/>
      <c r="X35" s="2088"/>
    </row>
    <row customHeight="1" ht="104.25">
      <c r="H36" s="533"/>
      <c r="I36" s="1320"/>
      <c r="M36" s="2088" t="s">
        <v>2159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9FE4-A9FC-CDDD-661C-4D62AC537E1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2154</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426</v>
      </c>
      <c r="N9" s="284"/>
      <c r="O9" s="2082" t="str">
        <f>IF(TITLE_DATE_CHANGE_PERIOD="",IF(TITLE_DATE_PR="","",TITLE_DATE_PR),TITLE_DATE_CHANGE_PERIOD)</f>
        <v>45274.4790625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427</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303</v>
      </c>
      <c r="M14" s="1953"/>
      <c r="N14" s="1953"/>
      <c r="O14" s="1953"/>
      <c r="P14" s="1953"/>
      <c r="Q14" s="1953"/>
      <c r="R14" s="1953"/>
      <c r="S14" s="1953"/>
      <c r="T14" s="1953"/>
      <c r="U14" s="1953"/>
      <c r="V14" s="1953"/>
      <c r="W14" s="1953"/>
      <c r="X14" s="1953" t="s">
        <v>304</v>
      </c>
    </row>
    <row customHeight="1" ht="14.25">
      <c r="J15" s="368"/>
      <c r="K15" s="368"/>
      <c r="L15" s="2107" t="s">
        <v>86</v>
      </c>
      <c r="M15" s="2044" t="s">
        <v>431</v>
      </c>
      <c r="N15" s="281"/>
      <c r="O15" s="2108" t="s">
        <v>2155</v>
      </c>
      <c r="P15" s="2109"/>
      <c r="Q15" s="2109"/>
      <c r="R15" s="2109"/>
      <c r="S15" s="2109"/>
      <c r="T15" s="2109"/>
      <c r="U15" s="2110"/>
      <c r="V15" s="2111" t="s">
        <v>433</v>
      </c>
      <c r="W15" s="2114" t="s">
        <v>1077</v>
      </c>
      <c r="X15" s="1953"/>
    </row>
    <row customHeight="1" ht="33.75">
      <c r="J16" s="368"/>
      <c r="K16" s="368"/>
      <c r="L16" s="2107"/>
      <c r="M16" s="2044"/>
      <c r="N16" s="1026"/>
      <c r="O16" s="2117" t="s">
        <v>436</v>
      </c>
      <c r="P16" s="2117" t="s">
        <v>437</v>
      </c>
      <c r="Q16" s="2100" t="s">
        <v>438</v>
      </c>
      <c r="R16" s="2102"/>
      <c r="S16" s="2100" t="s">
        <v>451</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447</v>
      </c>
      <c r="R17" s="1224" t="s">
        <v>448</v>
      </c>
      <c r="S17" s="1309" t="s">
        <v>449</v>
      </c>
      <c r="T17" s="2103" t="s">
        <v>450</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2160</v>
      </c>
      <c r="B19" s="1283" t="s">
        <v>2161</v>
      </c>
      <c r="C19" s="1283" t="s">
        <v>2162</v>
      </c>
      <c r="D19" s="1283" t="s">
        <v>2163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401</v>
      </c>
      <c r="Z19" s="496"/>
      <c r="AA19" s="496" t="str">
        <f>IF(M19="","",M19)</f>
        <v>Наименование тарифа</v>
      </c>
      <c r="AB19" s="496"/>
      <c r="AC19" s="496"/>
    </row>
    <row customHeight="1" ht="21">
      <c r="A20" s="1283" t="s">
        <v>2160</v>
      </c>
      <c r="B20" s="1283" t="s">
        <v>2161</v>
      </c>
      <c r="C20" s="1283" t="s">
        <v>2162</v>
      </c>
      <c r="D20" s="1283" t="s">
        <v>2163</v>
      </c>
      <c r="E20" s="1283"/>
      <c r="F20" s="683"/>
      <c r="G20" s="683"/>
      <c r="H20" s="683"/>
      <c r="I20" s="1307"/>
      <c r="J20" s="340"/>
      <c r="K20" s="341"/>
      <c r="L20" s="1310">
        <f>INDEX(PT_DIFFERENTIATION_NUM_TER,MATCH(B19,PT_DIFFERENTIATION_TER_ID,0))</f>
      </c>
      <c r="M20" s="290" t="s">
        <v>402</v>
      </c>
      <c r="N20" s="280"/>
      <c r="O20" s="2416">
        <f>INDEX(PT_DIFFERENTIATION_TER,MATCH(B19,PT_DIFFERENTIATION_TER_ID,0))</f>
      </c>
      <c r="P20" s="2416"/>
      <c r="Q20" s="2416"/>
      <c r="R20" s="2416"/>
      <c r="S20" s="2416"/>
      <c r="T20" s="2416"/>
      <c r="U20" s="2416"/>
      <c r="V20" s="2416"/>
      <c r="W20" s="2416"/>
      <c r="X20" s="1273" t="s">
        <v>403</v>
      </c>
      <c r="Z20" s="496"/>
      <c r="AA20" s="496" t="str">
        <f>IF(M20="","",M20)</f>
        <v>Территория действия тарифа</v>
      </c>
      <c r="AB20" s="496"/>
      <c r="AC20" s="496"/>
    </row>
    <row customHeight="1" ht="22.5">
      <c r="A21" s="1283" t="s">
        <v>2160</v>
      </c>
      <c r="B21" s="1283" t="s">
        <v>2161</v>
      </c>
      <c r="C21" s="1283" t="s">
        <v>2162</v>
      </c>
      <c r="D21" s="1283" t="s">
        <v>2163</v>
      </c>
      <c r="E21" s="1283"/>
      <c r="F21" s="683"/>
      <c r="G21" s="683"/>
      <c r="H21" s="683"/>
      <c r="I21" s="342"/>
      <c r="J21" s="340"/>
      <c r="K21" s="341"/>
      <c r="L21" s="1310">
        <f>INDEX(PT_DIFFERENTIATION_NUM_CS,MATCH(C19,PT_DIFFERENTIATION_CS_ID,0))</f>
      </c>
      <c r="M21" s="291" t="s">
        <v>404</v>
      </c>
      <c r="N21" s="280"/>
      <c r="O21" s="2416">
        <f>INDEX(PT_DIFFERENTIATION_CS,MATCH(C19,PT_DIFFERENTIATION_CS_ID,0))</f>
      </c>
      <c r="P21" s="2416"/>
      <c r="Q21" s="2416"/>
      <c r="R21" s="2416"/>
      <c r="S21" s="2416"/>
      <c r="T21" s="2416"/>
      <c r="U21" s="2416"/>
      <c r="V21" s="2416"/>
      <c r="W21" s="2416"/>
      <c r="X21" s="1273" t="s">
        <v>405</v>
      </c>
      <c r="Z21" s="496"/>
      <c r="AA21" s="496" t="str">
        <f>IF(M21="","",M21)</f>
        <v>Наименование системы теплоснабжения </v>
      </c>
      <c r="AB21" s="496"/>
      <c r="AC21" s="496"/>
    </row>
    <row customHeight="1" ht="21">
      <c r="A22" s="1283" t="s">
        <v>2160</v>
      </c>
      <c r="B22" s="1283" t="s">
        <v>2161</v>
      </c>
      <c r="C22" s="1283" t="s">
        <v>2162</v>
      </c>
      <c r="D22" s="1283" t="s">
        <v>2163</v>
      </c>
      <c r="E22" s="1283"/>
      <c r="F22" s="683"/>
      <c r="G22" s="683"/>
      <c r="H22" s="683"/>
      <c r="I22" s="342"/>
      <c r="J22" s="340"/>
      <c r="K22" s="341"/>
      <c r="L22" s="1310">
        <f>INDEX(PT_DIFFERENTIATION_NUM_IST_TE,MATCH(D19,PT_DIFFERENTIATION_IST_TE_ID,0))</f>
      </c>
      <c r="M22" s="292" t="s">
        <v>406</v>
      </c>
      <c r="N22" s="280"/>
      <c r="O22" s="2416">
        <f>INDEX(PT_DIFFERENTIATION_IST_TE,MATCH(D19,PT_DIFFERENTIATION_IST_TE_ID,0))</f>
      </c>
      <c r="P22" s="2416"/>
      <c r="Q22" s="2416"/>
      <c r="R22" s="2416"/>
      <c r="S22" s="2416"/>
      <c r="T22" s="2416"/>
      <c r="U22" s="2416"/>
      <c r="V22" s="2416"/>
      <c r="W22" s="2416"/>
      <c r="X22" s="1273" t="s">
        <v>407</v>
      </c>
      <c r="Z22" s="496"/>
      <c r="AA22" s="496" t="str">
        <f>IF(M22="","",M22)</f>
        <v>Источник тепловой энергии  </v>
      </c>
      <c r="AB22" s="496"/>
      <c r="AC22" s="496"/>
    </row>
    <row customHeight="1" ht="94.5">
      <c r="A23" s="1283" t="s">
        <v>2160</v>
      </c>
      <c r="B23" s="1283" t="s">
        <v>2161</v>
      </c>
      <c r="C23" s="1283" t="s">
        <v>2162</v>
      </c>
      <c r="D23" s="1283" t="s">
        <v>2163</v>
      </c>
      <c r="E23" s="1283"/>
      <c r="F23" s="1951">
        <f>L22&amp;".1"</f>
      </c>
      <c r="I23" s="2093">
        <v>1</v>
      </c>
      <c r="J23" s="1308"/>
      <c r="K23" s="344"/>
      <c r="L23" s="1310">
        <f>$F$23</f>
      </c>
      <c r="M23" s="266" t="s">
        <v>409</v>
      </c>
      <c r="N23" s="280"/>
      <c r="O23" s="2418"/>
      <c r="P23" s="2418"/>
      <c r="Q23" s="2418"/>
      <c r="R23" s="2418"/>
      <c r="S23" s="2418"/>
      <c r="T23" s="2418"/>
      <c r="U23" s="2418"/>
      <c r="V23" s="2418"/>
      <c r="W23" s="2418"/>
      <c r="X23" s="1273" t="s">
        <v>410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2160</v>
      </c>
      <c r="B24" s="1283" t="s">
        <v>2161</v>
      </c>
      <c r="C24" s="1283" t="s">
        <v>2162</v>
      </c>
      <c r="D24" s="1283" t="s">
        <v>2163</v>
      </c>
      <c r="E24" s="1283"/>
      <c r="F24" s="1951"/>
      <c r="G24" s="1935">
        <f>F23&amp;".1"</f>
      </c>
      <c r="I24" s="2093"/>
      <c r="J24" s="2093">
        <v>1</v>
      </c>
      <c r="K24" s="345"/>
      <c r="L24" s="1310">
        <f>$G$24</f>
      </c>
      <c r="M24" s="267" t="s">
        <v>412</v>
      </c>
      <c r="N24" s="280"/>
      <c r="O24" s="2419"/>
      <c r="P24" s="2420"/>
      <c r="Q24" s="2420"/>
      <c r="R24" s="2420"/>
      <c r="S24" s="2420"/>
      <c r="T24" s="2420"/>
      <c r="U24" s="2420"/>
      <c r="V24" s="2420"/>
      <c r="W24" s="2421"/>
      <c r="X24" s="1273" t="s">
        <v>413</v>
      </c>
      <c r="Z24" s="496"/>
      <c r="AA24" s="496" t="str">
        <f>IF(M24="","",M24)</f>
        <v>Группа потребителей</v>
      </c>
      <c r="AB24" s="496"/>
      <c r="AC24" s="496"/>
    </row>
    <row customHeight="1" ht="11.25">
      <c r="A25" s="1283" t="s">
        <v>2160</v>
      </c>
      <c r="B25" s="1283" t="s">
        <v>2161</v>
      </c>
      <c r="C25" s="1283" t="s">
        <v>2162</v>
      </c>
      <c r="D25" s="1283" t="s">
        <v>2163</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415</v>
      </c>
      <c r="Y25" s="507">
        <f>STRCHECKDATE(O26:W26)</f>
      </c>
      <c r="Z25" s="496"/>
      <c r="AA25" s="496" t="str">
        <f>IF(M25="","",M25)</f>
        <v/>
      </c>
      <c r="AB25" s="496"/>
      <c r="AC25" s="496"/>
    </row>
    <row customHeight="1" ht="11.25">
      <c r="A26" s="1283" t="s">
        <v>2160</v>
      </c>
      <c r="B26" s="1283" t="s">
        <v>2161</v>
      </c>
      <c r="C26" s="1283" t="s">
        <v>2162</v>
      </c>
      <c r="D26" s="1283" t="s">
        <v>2163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2160</v>
      </c>
      <c r="B27" s="1283" t="s">
        <v>2161</v>
      </c>
      <c r="C27" s="1283" t="s">
        <v>2162</v>
      </c>
      <c r="D27" s="1283" t="s">
        <v>2163</v>
      </c>
      <c r="E27" s="1283"/>
      <c r="F27" s="1951"/>
      <c r="G27" s="1935"/>
      <c r="I27" s="2093"/>
      <c r="J27" s="2093"/>
      <c r="K27" s="344"/>
      <c r="L27" s="1295"/>
      <c r="M27" s="269" t="s">
        <v>416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2160</v>
      </c>
      <c r="B28" s="1283" t="s">
        <v>2161</v>
      </c>
      <c r="C28" s="1283" t="s">
        <v>2162</v>
      </c>
      <c r="D28" s="1283" t="s">
        <v>2163</v>
      </c>
      <c r="E28" s="1283"/>
      <c r="F28" s="1951"/>
      <c r="I28" s="2093"/>
      <c r="J28" s="1308"/>
      <c r="K28" s="344"/>
      <c r="L28" s="1295"/>
      <c r="M28" s="268" t="s">
        <v>417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2160</v>
      </c>
      <c r="B29" s="1283" t="s">
        <v>2161</v>
      </c>
      <c r="C29" s="1283" t="s">
        <v>2162</v>
      </c>
      <c r="D29" s="1283" t="s">
        <v>2163</v>
      </c>
      <c r="E29" s="1283"/>
      <c r="F29" s="683"/>
      <c r="G29" s="683"/>
      <c r="H29" s="505"/>
      <c r="I29" s="348"/>
      <c r="J29" s="367"/>
      <c r="K29" s="343"/>
      <c r="L29" s="1295"/>
      <c r="M29" s="356" t="s">
        <v>418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2160</v>
      </c>
      <c r="B30" s="1283" t="s">
        <v>2161</v>
      </c>
      <c r="C30" s="1283" t="s">
        <v>2162</v>
      </c>
      <c r="D30" s="1283"/>
      <c r="E30" s="1283" t="s">
        <v>590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2160</v>
      </c>
      <c r="B31" s="1283" t="s">
        <v>2161</v>
      </c>
      <c r="C31" s="1283"/>
      <c r="D31" s="1283"/>
      <c r="E31" s="1283" t="s">
        <v>2156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217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722</v>
      </c>
      <c r="M35" s="2088" t="s">
        <v>2158</v>
      </c>
      <c r="N35" s="2088"/>
      <c r="O35" s="2088"/>
      <c r="P35" s="2088"/>
      <c r="Q35" s="2088"/>
      <c r="R35" s="2088"/>
      <c r="S35" s="2088"/>
      <c r="T35" s="2088"/>
      <c r="U35" s="2088"/>
      <c r="V35" s="2088"/>
      <c r="W35" s="2088"/>
      <c r="X35" s="2088"/>
    </row>
    <row customHeight="1" ht="104.25">
      <c r="F36" s="1320"/>
      <c r="G36" s="1320"/>
      <c r="H36" s="505"/>
      <c r="I36" s="1320"/>
      <c r="M36" s="2088" t="s">
        <v>2159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55D29-09E1-951A-C404-5D2EDF8DFF2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2154</v>
      </c>
      <c r="M5" s="2423"/>
      <c r="N5" s="2423"/>
      <c r="O5" s="2423"/>
      <c r="P5" s="2423"/>
      <c r="Q5" s="2423"/>
      <c r="R5" s="2423"/>
      <c r="S5" s="2423"/>
      <c r="T5" s="2423"/>
      <c r="U5" s="2423"/>
      <c r="V5" s="1248"/>
    </row>
    <row customHeight="1" ht="14.25">
      <c r="J6" s="368"/>
      <c r="K6" s="368"/>
      <c r="L6" s="2424" t="str">
        <f>IF(org=0,"Не определено",org)</f>
        <v>МУП "Водоканал"</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КТР Волгоградской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426</v>
      </c>
      <c r="N9" s="284"/>
      <c r="O9" s="2082" t="str">
        <f>IF(TITLE_DATE_CHANGE_PERIOD="",IF(TITLE_DATE_PR="","",TITLE_DATE_PR),TITLE_DATE_CHANGE_PERIOD)</f>
        <v>45274.4790625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427</v>
      </c>
      <c r="N10" s="284"/>
      <c r="O10" s="2082" t="str">
        <f>IF(TITLE_NUMBER_PR_CHANGE="",IF(TITLE_NUMBER_PR="","",TITLE_NUMBER_PR),TITLE_NUMBER_PR_CHANGE)</f>
        <v>50/74</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http://publication.pravo.gov.ru/document/3401202312190069?index=1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430</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303</v>
      </c>
      <c r="M14" s="1953"/>
      <c r="N14" s="1953"/>
      <c r="O14" s="1953"/>
      <c r="P14" s="1953"/>
      <c r="Q14" s="1953"/>
      <c r="R14" s="1953"/>
      <c r="S14" s="1953"/>
      <c r="T14" s="1953"/>
      <c r="U14" s="1953"/>
      <c r="V14" s="1953"/>
      <c r="W14" s="1953"/>
      <c r="X14" s="1953" t="s">
        <v>304</v>
      </c>
    </row>
    <row customHeight="1" ht="14.25">
      <c r="J15" s="368"/>
      <c r="K15" s="368"/>
      <c r="L15" s="2107" t="s">
        <v>86</v>
      </c>
      <c r="M15" s="2044" t="s">
        <v>431</v>
      </c>
      <c r="N15" s="281"/>
      <c r="O15" s="2108" t="s">
        <v>2155</v>
      </c>
      <c r="P15" s="2109"/>
      <c r="Q15" s="2109"/>
      <c r="R15" s="2109"/>
      <c r="S15" s="2109"/>
      <c r="T15" s="2109"/>
      <c r="U15" s="2110"/>
      <c r="V15" s="2111" t="s">
        <v>433</v>
      </c>
      <c r="W15" s="2114" t="s">
        <v>1077</v>
      </c>
      <c r="X15" s="1953"/>
    </row>
    <row customHeight="1" ht="33.75">
      <c r="J16" s="368"/>
      <c r="K16" s="368"/>
      <c r="L16" s="2107"/>
      <c r="M16" s="2044"/>
      <c r="N16" s="1026"/>
      <c r="O16" s="2117" t="s">
        <v>436</v>
      </c>
      <c r="P16" s="2117" t="s">
        <v>437</v>
      </c>
      <c r="Q16" s="2100" t="s">
        <v>438</v>
      </c>
      <c r="R16" s="2102"/>
      <c r="S16" s="2100" t="s">
        <v>451</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447</v>
      </c>
      <c r="R17" s="1224" t="s">
        <v>448</v>
      </c>
      <c r="S17" s="1309" t="s">
        <v>449</v>
      </c>
      <c r="T17" s="2103" t="s">
        <v>450</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2165</v>
      </c>
      <c r="B19" s="1283" t="s">
        <v>2166</v>
      </c>
      <c r="C19" s="1283" t="s">
        <v>2167</v>
      </c>
      <c r="D19" s="1283" t="s">
        <v>2168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401</v>
      </c>
      <c r="Z19" s="496"/>
      <c r="AA19" s="496" t="str">
        <f>IF(M19="","",M19)</f>
        <v>Наименование тарифа</v>
      </c>
      <c r="AB19" s="496"/>
      <c r="AC19" s="496"/>
    </row>
    <row customHeight="1" ht="21">
      <c r="A20" s="1283" t="s">
        <v>2165</v>
      </c>
      <c r="B20" s="1283" t="s">
        <v>2166</v>
      </c>
      <c r="C20" s="1283" t="s">
        <v>2167</v>
      </c>
      <c r="D20" s="1283" t="s">
        <v>2168</v>
      </c>
      <c r="E20" s="1283"/>
      <c r="F20" s="683"/>
      <c r="G20" s="683"/>
      <c r="H20" s="683"/>
      <c r="I20" s="1307"/>
      <c r="J20" s="340"/>
      <c r="K20" s="341"/>
      <c r="L20" s="1310">
        <f>INDEX(PT_DIFFERENTIATION_NUM_TER,MATCH(B19,PT_DIFFERENTIATION_TER_ID,0))</f>
      </c>
      <c r="M20" s="290" t="s">
        <v>402</v>
      </c>
      <c r="N20" s="280"/>
      <c r="O20" s="2416">
        <f>INDEX(PT_DIFFERENTIATION_TER,MATCH(B19,PT_DIFFERENTIATION_TER_ID,0))</f>
      </c>
      <c r="P20" s="2416"/>
      <c r="Q20" s="2416"/>
      <c r="R20" s="2416"/>
      <c r="S20" s="2416"/>
      <c r="T20" s="2416"/>
      <c r="U20" s="2416"/>
      <c r="V20" s="2416"/>
      <c r="W20" s="2416"/>
      <c r="X20" s="1273" t="s">
        <v>403</v>
      </c>
      <c r="Z20" s="496"/>
      <c r="AA20" s="496" t="str">
        <f>IF(M20="","",M20)</f>
        <v>Территория действия тарифа</v>
      </c>
      <c r="AB20" s="496"/>
      <c r="AC20" s="496"/>
    </row>
    <row customHeight="1" ht="22.5">
      <c r="A21" s="1283" t="s">
        <v>2165</v>
      </c>
      <c r="B21" s="1283" t="s">
        <v>2166</v>
      </c>
      <c r="C21" s="1283" t="s">
        <v>2167</v>
      </c>
      <c r="D21" s="1283" t="s">
        <v>2168</v>
      </c>
      <c r="E21" s="1283"/>
      <c r="F21" s="683"/>
      <c r="G21" s="683"/>
      <c r="H21" s="683"/>
      <c r="I21" s="342"/>
      <c r="J21" s="340"/>
      <c r="K21" s="341"/>
      <c r="L21" s="1310">
        <f>INDEX(PT_DIFFERENTIATION_NUM_CS,MATCH(C19,PT_DIFFERENTIATION_CS_ID,0))</f>
      </c>
      <c r="M21" s="291" t="s">
        <v>404</v>
      </c>
      <c r="N21" s="280"/>
      <c r="O21" s="2416">
        <f>INDEX(PT_DIFFERENTIATION_CS,MATCH(C19,PT_DIFFERENTIATION_CS_ID,0))</f>
      </c>
      <c r="P21" s="2416"/>
      <c r="Q21" s="2416"/>
      <c r="R21" s="2416"/>
      <c r="S21" s="2416"/>
      <c r="T21" s="2416"/>
      <c r="U21" s="2416"/>
      <c r="V21" s="2416"/>
      <c r="W21" s="2416"/>
      <c r="X21" s="1273" t="s">
        <v>405</v>
      </c>
      <c r="Z21" s="496"/>
      <c r="AA21" s="496" t="str">
        <f>IF(M21="","",M21)</f>
        <v>Наименование системы теплоснабжения </v>
      </c>
      <c r="AB21" s="496"/>
      <c r="AC21" s="496"/>
    </row>
    <row customHeight="1" ht="21">
      <c r="A22" s="1283" t="s">
        <v>2165</v>
      </c>
      <c r="B22" s="1283" t="s">
        <v>2166</v>
      </c>
      <c r="C22" s="1283" t="s">
        <v>2167</v>
      </c>
      <c r="D22" s="1283" t="s">
        <v>2168</v>
      </c>
      <c r="E22" s="1283"/>
      <c r="F22" s="683"/>
      <c r="G22" s="683"/>
      <c r="H22" s="683"/>
      <c r="I22" s="342"/>
      <c r="J22" s="340"/>
      <c r="K22" s="341"/>
      <c r="L22" s="1310">
        <f>INDEX(PT_DIFFERENTIATION_NUM_IST_TE,MATCH(D19,PT_DIFFERENTIATION_IST_TE_ID,0))</f>
      </c>
      <c r="M22" s="292" t="s">
        <v>406</v>
      </c>
      <c r="N22" s="280"/>
      <c r="O22" s="2416">
        <f>INDEX(PT_DIFFERENTIATION_IST_TE,MATCH(D19,PT_DIFFERENTIATION_IST_TE_ID,0))</f>
      </c>
      <c r="P22" s="2416"/>
      <c r="Q22" s="2416"/>
      <c r="R22" s="2416"/>
      <c r="S22" s="2416"/>
      <c r="T22" s="2416"/>
      <c r="U22" s="2416"/>
      <c r="V22" s="2416"/>
      <c r="W22" s="2416"/>
      <c r="X22" s="1273" t="s">
        <v>407</v>
      </c>
      <c r="Z22" s="496"/>
      <c r="AA22" s="496" t="str">
        <f>IF(M22="","",M22)</f>
        <v>Источник тепловой энергии  </v>
      </c>
      <c r="AB22" s="496"/>
      <c r="AC22" s="496"/>
    </row>
    <row customHeight="1" ht="94.5">
      <c r="A23" s="1283" t="s">
        <v>2165</v>
      </c>
      <c r="B23" s="1283" t="s">
        <v>2166</v>
      </c>
      <c r="C23" s="1283" t="s">
        <v>2167</v>
      </c>
      <c r="D23" s="1283" t="s">
        <v>2168</v>
      </c>
      <c r="E23" s="1283"/>
      <c r="F23" s="1951">
        <f>L22&amp;".1"</f>
      </c>
      <c r="I23" s="2093">
        <v>1</v>
      </c>
      <c r="J23" s="1308"/>
      <c r="K23" s="344"/>
      <c r="L23" s="1310">
        <f>$F$23</f>
      </c>
      <c r="M23" s="266" t="s">
        <v>409</v>
      </c>
      <c r="N23" s="280"/>
      <c r="O23" s="2418"/>
      <c r="P23" s="2418"/>
      <c r="Q23" s="2418"/>
      <c r="R23" s="2418"/>
      <c r="S23" s="2418"/>
      <c r="T23" s="2418"/>
      <c r="U23" s="2418"/>
      <c r="V23" s="2418"/>
      <c r="W23" s="2418"/>
      <c r="X23" s="1273" t="s">
        <v>410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2165</v>
      </c>
      <c r="B24" s="1283" t="s">
        <v>2166</v>
      </c>
      <c r="C24" s="1283" t="s">
        <v>2167</v>
      </c>
      <c r="D24" s="1283" t="s">
        <v>2168</v>
      </c>
      <c r="E24" s="1283"/>
      <c r="F24" s="1951"/>
      <c r="G24" s="1935">
        <f>F23&amp;".1"</f>
      </c>
      <c r="I24" s="2093"/>
      <c r="J24" s="2093">
        <v>1</v>
      </c>
      <c r="K24" s="345"/>
      <c r="L24" s="1310">
        <f>$G$24</f>
      </c>
      <c r="M24" s="267" t="s">
        <v>412</v>
      </c>
      <c r="N24" s="280"/>
      <c r="O24" s="2419"/>
      <c r="P24" s="2420"/>
      <c r="Q24" s="2420"/>
      <c r="R24" s="2420"/>
      <c r="S24" s="2420"/>
      <c r="T24" s="2420"/>
      <c r="U24" s="2420"/>
      <c r="V24" s="2420"/>
      <c r="W24" s="2421"/>
      <c r="X24" s="1273" t="s">
        <v>413</v>
      </c>
      <c r="Z24" s="496"/>
      <c r="AA24" s="496" t="str">
        <f>IF(M24="","",M24)</f>
        <v>Группа потребителей</v>
      </c>
      <c r="AB24" s="496"/>
      <c r="AC24" s="496"/>
    </row>
    <row customHeight="1" ht="11.25">
      <c r="A25" s="1283" t="s">
        <v>2165</v>
      </c>
      <c r="B25" s="1283" t="s">
        <v>2166</v>
      </c>
      <c r="C25" s="1283" t="s">
        <v>2167</v>
      </c>
      <c r="D25" s="1283" t="s">
        <v>2168</v>
      </c>
      <c r="E25" s="1283"/>
      <c r="F25" s="1951"/>
      <c r="G25" s="1935"/>
      <c r="H25" s="1935">
        <f>G24&amp;".1"</f>
      </c>
      <c r="I25" s="2093"/>
      <c r="J25" s="2093"/>
      <c r="K25" s="345">
        <v>1</v>
      </c>
      <c r="L25" s="1310">
        <f>$H$25</f>
      </c>
      <c r="M25" s="1274"/>
      <c r="N25" s="280"/>
      <c r="O25" s="746"/>
      <c r="P25" s="312"/>
      <c r="Q25" s="746"/>
      <c r="R25" s="1272"/>
      <c r="S25" s="2425"/>
      <c r="T25" s="1963" t="s">
        <v>60</v>
      </c>
      <c r="U25" s="2425"/>
      <c r="V25" s="1963" t="s">
        <v>55</v>
      </c>
      <c r="W25" s="312"/>
      <c r="X25" s="2119" t="s">
        <v>415</v>
      </c>
      <c r="Y25" s="507">
        <f>STRCHECKDATE(O26:W26)</f>
      </c>
      <c r="Z25" s="496"/>
      <c r="AA25" s="496" t="str">
        <f>IF(M25="","",M25)</f>
        <v/>
      </c>
      <c r="AB25" s="496"/>
      <c r="AC25" s="496"/>
    </row>
    <row customHeight="1" ht="11.25">
      <c r="A26" s="1283" t="s">
        <v>2165</v>
      </c>
      <c r="B26" s="1283" t="s">
        <v>2166</v>
      </c>
      <c r="C26" s="1283" t="s">
        <v>2167</v>
      </c>
      <c r="D26" s="1283" t="s">
        <v>2168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2165</v>
      </c>
      <c r="B27" s="1283" t="s">
        <v>2166</v>
      </c>
      <c r="C27" s="1283" t="s">
        <v>2167</v>
      </c>
      <c r="D27" s="1283" t="s">
        <v>2168</v>
      </c>
      <c r="E27" s="1283"/>
      <c r="F27" s="1951"/>
      <c r="G27" s="1935"/>
      <c r="I27" s="2093"/>
      <c r="J27" s="2093"/>
      <c r="K27" s="344"/>
      <c r="L27" s="1295"/>
      <c r="M27" s="269" t="s">
        <v>416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2165</v>
      </c>
      <c r="B28" s="1283" t="s">
        <v>2166</v>
      </c>
      <c r="C28" s="1283" t="s">
        <v>2167</v>
      </c>
      <c r="D28" s="1283" t="s">
        <v>2168</v>
      </c>
      <c r="E28" s="1283"/>
      <c r="F28" s="1951"/>
      <c r="I28" s="2093"/>
      <c r="J28" s="1308"/>
      <c r="K28" s="344"/>
      <c r="L28" s="1295"/>
      <c r="M28" s="268" t="s">
        <v>417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2165</v>
      </c>
      <c r="B29" s="1283" t="s">
        <v>2166</v>
      </c>
      <c r="C29" s="1283" t="s">
        <v>2167</v>
      </c>
      <c r="D29" s="1283" t="s">
        <v>2168</v>
      </c>
      <c r="E29" s="1283"/>
      <c r="F29" s="683"/>
      <c r="G29" s="683"/>
      <c r="H29" s="505"/>
      <c r="I29" s="348"/>
      <c r="J29" s="367"/>
      <c r="K29" s="343"/>
      <c r="L29" s="1295"/>
      <c r="M29" s="356" t="s">
        <v>418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2165</v>
      </c>
      <c r="B30" s="1283" t="s">
        <v>2166</v>
      </c>
      <c r="C30" s="1283" t="s">
        <v>2167</v>
      </c>
      <c r="D30" s="1283"/>
      <c r="E30" s="1283" t="s">
        <v>590</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2165</v>
      </c>
      <c r="B31" s="1283" t="s">
        <v>2166</v>
      </c>
      <c r="C31" s="1283"/>
      <c r="D31" s="1283"/>
      <c r="E31" s="1283" t="s">
        <v>2156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217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722</v>
      </c>
      <c r="M35" s="2088" t="s">
        <v>2158</v>
      </c>
      <c r="N35" s="2088"/>
      <c r="O35" s="2088"/>
      <c r="P35" s="2088"/>
      <c r="Q35" s="2088"/>
      <c r="R35" s="2088"/>
      <c r="S35" s="2088"/>
      <c r="T35" s="2088"/>
      <c r="U35" s="2088"/>
      <c r="V35" s="2088"/>
      <c r="W35" s="2088"/>
      <c r="X35" s="2088"/>
    </row>
    <row customHeight="1" ht="104.25">
      <c r="F36" s="1320"/>
      <c r="G36" s="1320"/>
      <c r="H36" s="505"/>
      <c r="I36" s="1320"/>
      <c r="M36" s="2088" t="s">
        <v>2159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6A965-979B-3097-717E-93D78E07187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2170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426</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427</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2171</v>
      </c>
      <c r="R11" s="360" t="s">
        <v>2172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430</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303</v>
      </c>
      <c r="M14" s="1953"/>
      <c r="N14" s="1953"/>
      <c r="O14" s="1953"/>
      <c r="P14" s="1953"/>
      <c r="Q14" s="1953"/>
      <c r="R14" s="1953"/>
      <c r="S14" s="1953"/>
      <c r="T14" s="1953"/>
      <c r="U14" s="1953"/>
      <c r="V14" s="1953"/>
      <c r="W14" s="1953"/>
      <c r="X14" s="1953" t="s">
        <v>304</v>
      </c>
    </row>
    <row customHeight="1" ht="14.25">
      <c r="J15" s="368"/>
      <c r="K15" s="368"/>
      <c r="L15" s="2044" t="s">
        <v>86</v>
      </c>
      <c r="M15" s="2044" t="s">
        <v>2173</v>
      </c>
      <c r="N15" s="1219"/>
      <c r="O15" s="2044" t="s">
        <v>2174</v>
      </c>
      <c r="P15" s="2043" t="s">
        <v>2175</v>
      </c>
      <c r="Q15" s="2043" t="s">
        <v>2155</v>
      </c>
      <c r="R15" s="2043"/>
      <c r="S15" s="2043"/>
      <c r="T15" s="2043"/>
      <c r="U15" s="2043"/>
      <c r="V15" s="2044" t="s">
        <v>433</v>
      </c>
      <c r="W15" s="2429" t="s">
        <v>1077</v>
      </c>
      <c r="X15" s="1953"/>
    </row>
    <row customHeight="1" ht="25.5">
      <c r="J16" s="368"/>
      <c r="K16" s="368"/>
      <c r="L16" s="2044"/>
      <c r="M16" s="2044"/>
      <c r="N16" s="1219"/>
      <c r="O16" s="2044"/>
      <c r="P16" s="2043"/>
      <c r="Q16" s="2043" t="s">
        <v>2176</v>
      </c>
      <c r="R16" s="2043"/>
      <c r="S16" s="2135" t="s">
        <v>451</v>
      </c>
      <c r="T16" s="2135"/>
      <c r="U16" s="2135"/>
      <c r="V16" s="2044"/>
      <c r="W16" s="2429"/>
      <c r="X16" s="1953"/>
    </row>
    <row customHeight="1" ht="14.25">
      <c r="J17" s="368"/>
      <c r="K17" s="368"/>
      <c r="L17" s="2044"/>
      <c r="M17" s="2044"/>
      <c r="N17" s="1219"/>
      <c r="O17" s="2044"/>
      <c r="P17" s="2043"/>
      <c r="Q17" s="1219" t="s">
        <v>480</v>
      </c>
      <c r="R17" s="1219" t="s">
        <v>481</v>
      </c>
      <c r="S17" s="1223" t="s">
        <v>449</v>
      </c>
      <c r="T17" s="2426" t="s">
        <v>450</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401</v>
      </c>
    </row>
    <row customHeight="1" ht="22.5">
      <c r="A20" s="2093"/>
      <c r="B20" s="2093">
        <v>1</v>
      </c>
      <c r="C20" s="514"/>
      <c r="D20" s="514"/>
      <c r="E20" s="514"/>
      <c r="F20" s="514"/>
      <c r="G20" s="377"/>
      <c r="H20" s="1222"/>
      <c r="I20" s="351"/>
      <c r="J20" s="1229"/>
      <c r="K20" s="1150"/>
      <c r="L20" s="1228">
        <f>MERGEVALUE(A20)&amp;"."&amp;MERGEVALUE(B20)</f>
      </c>
      <c r="M20" s="290" t="s">
        <v>402</v>
      </c>
      <c r="N20" s="297"/>
      <c r="O20" s="2313"/>
      <c r="P20" s="2313"/>
      <c r="Q20" s="2313"/>
      <c r="R20" s="2313"/>
      <c r="S20" s="2313"/>
      <c r="T20" s="2313"/>
      <c r="U20" s="2313"/>
      <c r="V20" s="2313"/>
      <c r="W20" s="2313"/>
      <c r="X20" s="333" t="s">
        <v>403</v>
      </c>
    </row>
    <row customHeight="1" ht="22.5">
      <c r="A21" s="2093"/>
      <c r="B21" s="2093"/>
      <c r="C21" s="2093">
        <v>1</v>
      </c>
      <c r="D21" s="514"/>
      <c r="E21" s="514"/>
      <c r="F21" s="514"/>
      <c r="G21" s="377"/>
      <c r="H21" s="1222"/>
      <c r="I21" s="352"/>
      <c r="J21" s="1229"/>
      <c r="K21" s="1150"/>
      <c r="L21" s="1228">
        <f>MERGEVALUE(A21)&amp;"."&amp;MERGEVALUE(B21)&amp;"."&amp;MERGEVALUE(C21)</f>
      </c>
      <c r="M21" s="291" t="s">
        <v>404</v>
      </c>
      <c r="N21" s="297"/>
      <c r="O21" s="2313"/>
      <c r="P21" s="2313"/>
      <c r="Q21" s="2313"/>
      <c r="R21" s="2313"/>
      <c r="S21" s="2313"/>
      <c r="T21" s="2313"/>
      <c r="U21" s="2313"/>
      <c r="V21" s="2313"/>
      <c r="W21" s="2313"/>
      <c r="X21" s="333" t="s">
        <v>405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406</v>
      </c>
      <c r="N22" s="297"/>
      <c r="O22" s="2313"/>
      <c r="P22" s="2313"/>
      <c r="Q22" s="2313"/>
      <c r="R22" s="2313"/>
      <c r="S22" s="2313"/>
      <c r="T22" s="2313"/>
      <c r="U22" s="2313"/>
      <c r="V22" s="2313"/>
      <c r="W22" s="2313"/>
      <c r="X22" s="325" t="s">
        <v>2177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2178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590</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2156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217</v>
      </c>
      <c r="N29" s="355"/>
      <c r="O29" s="309"/>
      <c r="P29" s="309"/>
      <c r="Q29" s="309"/>
      <c r="R29" s="309"/>
      <c r="S29" s="313"/>
      <c r="T29" s="359"/>
      <c r="U29" s="358"/>
      <c r="V29" s="355"/>
      <c r="W29" s="359"/>
      <c r="X29" s="311"/>
      <c r="Y29" s="374"/>
      <c r="Z29" s="374"/>
      <c r="AA29" s="374"/>
      <c r="AB29" s="374"/>
      <c r="AC29" s="374"/>
    </row>
    <row r="31" customHeight="1" ht="14.25">
      <c r="L31" s="47">
        <v>1</v>
      </c>
      <c r="M31" s="2088" t="s">
        <v>2179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FF81A-F0AB-1E8A-896D-F22D5FD39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7F17-3EA6-898D-CB87-A44BE38D95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E8005-9E1C-A5ED-9A57-DEA9435138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BDEE6-B79C-C538-299F-F9526BA7D4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B703B-6663-DDBA-ABA4-F1104878C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C7C6-DAEC-7B68-F364-77D1CC00B5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1DD29-AB41-8147-38F4-4C1B9A2AE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89EE1-2B1F-1C69-596D-832C22A5EC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7D765-7063-DEC3-C40A-DB8947F4CBF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2180</v>
      </c>
      <c r="B1" s="759" t="s">
        <v>2181</v>
      </c>
      <c r="C1" s="2434" t="s">
        <v>2182</v>
      </c>
      <c r="D1" s="2435"/>
      <c r="E1" s="830" t="s">
        <v>2183</v>
      </c>
    </row>
    <row customHeight="1" ht="11.25">
      <c r="A2" s="752"/>
      <c r="B2" s="760" t="s">
        <v>22</v>
      </c>
      <c r="C2" s="748"/>
      <c r="D2" s="759"/>
      <c r="E2" s="830"/>
    </row>
    <row customHeight="1" ht="11.25">
      <c r="A3" s="763"/>
      <c r="B3" s="761" t="s">
        <v>29</v>
      </c>
      <c r="C3" s="748"/>
      <c r="D3" s="759"/>
      <c r="E3" s="830"/>
    </row>
    <row customHeight="1" ht="11.25">
      <c r="A4" s="764"/>
      <c r="B4" s="761" t="s">
        <v>1677</v>
      </c>
      <c r="C4" s="748"/>
      <c r="D4" s="759"/>
      <c r="E4" s="830"/>
    </row>
    <row customHeight="1" ht="11.25">
      <c r="A5" s="775"/>
      <c r="B5" s="761" t="s">
        <v>1671</v>
      </c>
      <c r="C5" s="751" t="s">
        <v>1920</v>
      </c>
      <c r="D5" s="874" t="s">
        <v>2184</v>
      </c>
      <c r="E5" s="830"/>
    </row>
    <row s="2437" customFormat="1" customHeight="1" ht="11.25">
      <c r="A6" s="762"/>
      <c r="B6" s="761" t="s">
        <v>1681</v>
      </c>
      <c r="C6" s="748"/>
      <c r="D6" s="759"/>
      <c r="E6" s="830"/>
    </row>
    <row customHeight="1" ht="11.25">
      <c r="A7" s="750"/>
      <c r="B7" s="761" t="s">
        <v>1689</v>
      </c>
      <c r="C7" s="748"/>
      <c r="D7" s="759"/>
      <c r="E7" s="830"/>
    </row>
    <row customHeight="1" ht="11.25">
      <c r="A8" s="751"/>
      <c r="B8" s="761" t="s">
        <v>1684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972B-A26A-FB43-E0D4-750C8516B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DE4C-D107-F065-B962-D7B52379B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4A884-139A-B99E-5538-C83474146B92}"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37" t="s">
        <v>2194</v>
      </c>
      <c r="B2" s="2437" t="s">
        <v>14</v>
      </c>
      <c r="C2" s="2437" t="s">
        <v>2195</v>
      </c>
      <c r="D2" s="2437" t="s">
        <v>2196</v>
      </c>
      <c r="E2" s="2437" t="s">
        <v>2197</v>
      </c>
      <c r="F2" s="2437" t="s">
        <v>2198</v>
      </c>
      <c r="G2" s="2437" t="s">
        <v>24</v>
      </c>
      <c r="H2" s="2437" t="s">
        <v>24</v>
      </c>
      <c r="I2" s="2437" t="s">
        <v>726</v>
      </c>
    </row>
    <row customHeight="1" ht="11.25">
      <c r="A3" s="2437" t="s">
        <v>2194</v>
      </c>
      <c r="B3" s="2437" t="s">
        <v>14</v>
      </c>
      <c r="C3" s="2437" t="s">
        <v>2199</v>
      </c>
      <c r="D3" s="2437" t="s">
        <v>2200</v>
      </c>
      <c r="E3" s="2437" t="s">
        <v>2201</v>
      </c>
      <c r="F3" s="2437" t="s">
        <v>50</v>
      </c>
      <c r="G3" s="2437" t="s">
        <v>2202</v>
      </c>
      <c r="H3" s="2437" t="s">
        <v>24</v>
      </c>
      <c r="I3" s="2437" t="s">
        <v>726</v>
      </c>
    </row>
    <row customHeight="1" ht="11.25">
      <c r="A4" s="2437" t="s">
        <v>2194</v>
      </c>
      <c r="B4" s="2437" t="s">
        <v>14</v>
      </c>
      <c r="C4" s="2437" t="s">
        <v>2203</v>
      </c>
      <c r="D4" s="2437" t="s">
        <v>2204</v>
      </c>
      <c r="E4" s="2437" t="s">
        <v>2205</v>
      </c>
      <c r="F4" s="2437" t="s">
        <v>50</v>
      </c>
      <c r="G4" s="2437" t="s">
        <v>24</v>
      </c>
      <c r="H4" s="2437" t="s">
        <v>24</v>
      </c>
      <c r="I4" s="2437" t="s">
        <v>726</v>
      </c>
    </row>
    <row customHeight="1" ht="11.25">
      <c r="A5" s="2437" t="s">
        <v>2194</v>
      </c>
      <c r="B5" s="2437" t="s">
        <v>14</v>
      </c>
      <c r="C5" s="2437" t="s">
        <v>2206</v>
      </c>
      <c r="D5" s="2437" t="s">
        <v>2207</v>
      </c>
      <c r="E5" s="2437" t="s">
        <v>2208</v>
      </c>
      <c r="F5" s="2437" t="s">
        <v>2209</v>
      </c>
      <c r="G5" s="2437" t="s">
        <v>24</v>
      </c>
      <c r="H5" s="2437" t="s">
        <v>24</v>
      </c>
      <c r="I5" s="2437" t="s">
        <v>726</v>
      </c>
    </row>
    <row customHeight="1" ht="11.25">
      <c r="A6" s="2437" t="s">
        <v>2194</v>
      </c>
      <c r="B6" s="2437" t="s">
        <v>14</v>
      </c>
      <c r="C6" s="2437" t="s">
        <v>2210</v>
      </c>
      <c r="D6" s="2437" t="s">
        <v>2207</v>
      </c>
      <c r="E6" s="2437" t="s">
        <v>2208</v>
      </c>
      <c r="F6" s="2437" t="s">
        <v>2211</v>
      </c>
      <c r="G6" s="2437" t="s">
        <v>2212</v>
      </c>
      <c r="H6" s="2437" t="s">
        <v>24</v>
      </c>
      <c r="I6" s="2437" t="s">
        <v>726</v>
      </c>
    </row>
    <row customHeight="1" ht="11.25">
      <c r="A7" s="2437" t="s">
        <v>2194</v>
      </c>
      <c r="B7" s="2437" t="s">
        <v>14</v>
      </c>
      <c r="C7" s="2437" t="s">
        <v>2213</v>
      </c>
      <c r="D7" s="2437" t="s">
        <v>2214</v>
      </c>
      <c r="E7" s="2437" t="s">
        <v>2215</v>
      </c>
      <c r="F7" s="2437" t="s">
        <v>2216</v>
      </c>
      <c r="G7" s="2437" t="s">
        <v>2217</v>
      </c>
      <c r="H7" s="2437" t="s">
        <v>24</v>
      </c>
      <c r="I7" s="2437" t="s">
        <v>726</v>
      </c>
    </row>
    <row customHeight="1" ht="11.25">
      <c r="A8" s="2437" t="s">
        <v>2194</v>
      </c>
      <c r="B8" s="2437" t="s">
        <v>14</v>
      </c>
      <c r="C8" s="2437" t="s">
        <v>2218</v>
      </c>
      <c r="D8" s="2437" t="s">
        <v>2219</v>
      </c>
      <c r="E8" s="2437" t="s">
        <v>2220</v>
      </c>
      <c r="F8" s="2437" t="s">
        <v>2221</v>
      </c>
      <c r="G8" s="2437" t="s">
        <v>2222</v>
      </c>
      <c r="H8" s="2437" t="s">
        <v>24</v>
      </c>
      <c r="I8" s="2437" t="s">
        <v>726</v>
      </c>
    </row>
    <row customHeight="1" ht="11.25">
      <c r="A9" s="2437" t="s">
        <v>2194</v>
      </c>
      <c r="B9" s="2437" t="s">
        <v>14</v>
      </c>
      <c r="C9" s="2437" t="s">
        <v>2223</v>
      </c>
      <c r="D9" s="2437" t="s">
        <v>2224</v>
      </c>
      <c r="E9" s="2437" t="s">
        <v>2225</v>
      </c>
      <c r="F9" s="2437" t="s">
        <v>2226</v>
      </c>
      <c r="G9" s="2437" t="s">
        <v>2227</v>
      </c>
      <c r="H9" s="2437" t="s">
        <v>24</v>
      </c>
      <c r="I9" s="2437" t="s">
        <v>726</v>
      </c>
    </row>
    <row customHeight="1" ht="11.25">
      <c r="A10" s="2437" t="s">
        <v>2194</v>
      </c>
      <c r="B10" s="2437" t="s">
        <v>14</v>
      </c>
      <c r="C10" s="2437" t="s">
        <v>2228</v>
      </c>
      <c r="D10" s="2437" t="s">
        <v>2229</v>
      </c>
      <c r="E10" s="2437" t="s">
        <v>2230</v>
      </c>
      <c r="F10" s="2437" t="s">
        <v>2231</v>
      </c>
      <c r="G10" s="2437" t="s">
        <v>2232</v>
      </c>
      <c r="H10" s="2437" t="s">
        <v>24</v>
      </c>
      <c r="I10" s="2437" t="s">
        <v>726</v>
      </c>
    </row>
    <row customHeight="1" ht="11.25">
      <c r="A11" s="2437" t="s">
        <v>2194</v>
      </c>
      <c r="B11" s="2437" t="s">
        <v>14</v>
      </c>
      <c r="C11" s="2437" t="s">
        <v>2233</v>
      </c>
      <c r="D11" s="2437" t="s">
        <v>2234</v>
      </c>
      <c r="E11" s="2437" t="s">
        <v>2235</v>
      </c>
      <c r="F11" s="2437" t="s">
        <v>2236</v>
      </c>
      <c r="G11" s="2437" t="s">
        <v>24</v>
      </c>
      <c r="H11" s="2437" t="s">
        <v>24</v>
      </c>
      <c r="I11" s="2437" t="s">
        <v>726</v>
      </c>
    </row>
    <row customHeight="1" ht="11.25">
      <c r="A12" s="2437" t="s">
        <v>2194</v>
      </c>
      <c r="B12" s="2437" t="s">
        <v>14</v>
      </c>
      <c r="C12" s="2437" t="s">
        <v>2237</v>
      </c>
      <c r="D12" s="2437" t="s">
        <v>2238</v>
      </c>
      <c r="E12" s="2437" t="s">
        <v>2239</v>
      </c>
      <c r="F12" s="2437" t="s">
        <v>2240</v>
      </c>
      <c r="G12" s="2437" t="s">
        <v>2241</v>
      </c>
      <c r="H12" s="2437" t="s">
        <v>24</v>
      </c>
      <c r="I12" s="2437" t="s">
        <v>726</v>
      </c>
    </row>
    <row customHeight="1" ht="11.25">
      <c r="A13" s="2437" t="s">
        <v>2194</v>
      </c>
      <c r="B13" s="2437" t="s">
        <v>14</v>
      </c>
      <c r="C13" s="2437" t="s">
        <v>2242</v>
      </c>
      <c r="D13" s="2437" t="s">
        <v>2243</v>
      </c>
      <c r="E13" s="2437" t="s">
        <v>2244</v>
      </c>
      <c r="F13" s="2437" t="s">
        <v>2198</v>
      </c>
      <c r="G13" s="2437" t="s">
        <v>2245</v>
      </c>
      <c r="H13" s="2437" t="s">
        <v>24</v>
      </c>
      <c r="I13" s="2437" t="s">
        <v>726</v>
      </c>
    </row>
    <row customHeight="1" ht="11.25">
      <c r="A14" s="2437" t="s">
        <v>2194</v>
      </c>
      <c r="B14" s="2437" t="s">
        <v>14</v>
      </c>
      <c r="C14" s="2437" t="s">
        <v>2246</v>
      </c>
      <c r="D14" s="2437" t="s">
        <v>2247</v>
      </c>
      <c r="E14" s="2437" t="s">
        <v>2248</v>
      </c>
      <c r="F14" s="2437" t="s">
        <v>2198</v>
      </c>
      <c r="G14" s="2437" t="s">
        <v>24</v>
      </c>
      <c r="H14" s="2437" t="s">
        <v>24</v>
      </c>
      <c r="I14" s="2437" t="s">
        <v>726</v>
      </c>
    </row>
    <row customHeight="1" ht="11.25">
      <c r="A15" s="2437" t="s">
        <v>2194</v>
      </c>
      <c r="B15" s="2437" t="s">
        <v>14</v>
      </c>
      <c r="C15" s="2437" t="s">
        <v>2249</v>
      </c>
      <c r="D15" s="2437" t="s">
        <v>2250</v>
      </c>
      <c r="E15" s="2437" t="s">
        <v>2251</v>
      </c>
      <c r="F15" s="2437" t="s">
        <v>2252</v>
      </c>
      <c r="G15" s="2437" t="s">
        <v>2253</v>
      </c>
      <c r="H15" s="2437" t="s">
        <v>24</v>
      </c>
      <c r="I15" s="2437" t="s">
        <v>726</v>
      </c>
    </row>
    <row customHeight="1" ht="11.25">
      <c r="A16" s="2437" t="s">
        <v>2194</v>
      </c>
      <c r="B16" s="2437" t="s">
        <v>14</v>
      </c>
      <c r="C16" s="2437" t="s">
        <v>2254</v>
      </c>
      <c r="D16" s="2437" t="s">
        <v>2255</v>
      </c>
      <c r="E16" s="2437" t="s">
        <v>2256</v>
      </c>
      <c r="F16" s="2437" t="s">
        <v>2257</v>
      </c>
      <c r="G16" s="2437" t="s">
        <v>24</v>
      </c>
      <c r="H16" s="2437" t="s">
        <v>24</v>
      </c>
      <c r="I16" s="2437" t="s">
        <v>726</v>
      </c>
    </row>
    <row customHeight="1" ht="11.25">
      <c r="A17" s="2437" t="s">
        <v>2194</v>
      </c>
      <c r="B17" s="2437" t="s">
        <v>14</v>
      </c>
      <c r="C17" s="2437" t="s">
        <v>2258</v>
      </c>
      <c r="D17" s="2437" t="s">
        <v>2259</v>
      </c>
      <c r="E17" s="2437" t="s">
        <v>2260</v>
      </c>
      <c r="F17" s="2437" t="s">
        <v>2261</v>
      </c>
      <c r="G17" s="2437" t="s">
        <v>2262</v>
      </c>
      <c r="H17" s="2437" t="s">
        <v>24</v>
      </c>
      <c r="I17" s="2437" t="s">
        <v>726</v>
      </c>
    </row>
    <row customHeight="1" ht="11.25">
      <c r="A18" s="2437" t="s">
        <v>2194</v>
      </c>
      <c r="B18" s="2437" t="s">
        <v>14</v>
      </c>
      <c r="C18" s="2437" t="s">
        <v>2263</v>
      </c>
      <c r="D18" s="2437" t="s">
        <v>2264</v>
      </c>
      <c r="E18" s="2437" t="s">
        <v>2265</v>
      </c>
      <c r="F18" s="2437" t="s">
        <v>2266</v>
      </c>
      <c r="G18" s="2437" t="s">
        <v>2267</v>
      </c>
      <c r="H18" s="2437" t="s">
        <v>24</v>
      </c>
      <c r="I18" s="2437" t="s">
        <v>726</v>
      </c>
    </row>
    <row customHeight="1" ht="11.25">
      <c r="A19" s="2437" t="s">
        <v>2194</v>
      </c>
      <c r="B19" s="2437" t="s">
        <v>14</v>
      </c>
      <c r="C19" s="2437" t="s">
        <v>2268</v>
      </c>
      <c r="D19" s="2437" t="s">
        <v>2269</v>
      </c>
      <c r="E19" s="2437" t="s">
        <v>2270</v>
      </c>
      <c r="F19" s="2437" t="s">
        <v>2271</v>
      </c>
      <c r="G19" s="2437" t="s">
        <v>24</v>
      </c>
      <c r="H19" s="2437" t="s">
        <v>24</v>
      </c>
      <c r="I19" s="2437" t="s">
        <v>726</v>
      </c>
    </row>
    <row customHeight="1" ht="11.25">
      <c r="A20" s="2437" t="s">
        <v>2194</v>
      </c>
      <c r="B20" s="2437" t="s">
        <v>14</v>
      </c>
      <c r="C20" s="2437" t="s">
        <v>2272</v>
      </c>
      <c r="D20" s="2437" t="s">
        <v>2273</v>
      </c>
      <c r="E20" s="2437" t="s">
        <v>2274</v>
      </c>
      <c r="F20" s="2437" t="s">
        <v>2275</v>
      </c>
      <c r="G20" s="2437" t="s">
        <v>2276</v>
      </c>
      <c r="H20" s="2437" t="s">
        <v>24</v>
      </c>
      <c r="I20" s="2437" t="s">
        <v>726</v>
      </c>
    </row>
    <row customHeight="1" ht="11.25">
      <c r="A21" s="2437" t="s">
        <v>2194</v>
      </c>
      <c r="B21" s="2437" t="s">
        <v>14</v>
      </c>
      <c r="C21" s="2437" t="s">
        <v>2277</v>
      </c>
      <c r="D21" s="2437" t="s">
        <v>2278</v>
      </c>
      <c r="E21" s="2437" t="s">
        <v>2279</v>
      </c>
      <c r="F21" s="2437" t="s">
        <v>2280</v>
      </c>
      <c r="G21" s="2437" t="s">
        <v>2281</v>
      </c>
      <c r="H21" s="2437" t="s">
        <v>24</v>
      </c>
      <c r="I21" s="2437" t="s">
        <v>726</v>
      </c>
    </row>
    <row customHeight="1" ht="11.25">
      <c r="A22" s="2437" t="s">
        <v>2194</v>
      </c>
      <c r="B22" s="2437" t="s">
        <v>14</v>
      </c>
      <c r="C22" s="2437" t="s">
        <v>2282</v>
      </c>
      <c r="D22" s="2437" t="s">
        <v>2283</v>
      </c>
      <c r="E22" s="2437" t="s">
        <v>2284</v>
      </c>
      <c r="F22" s="2437" t="s">
        <v>50</v>
      </c>
      <c r="G22" s="2437" t="s">
        <v>2285</v>
      </c>
      <c r="H22" s="2437" t="s">
        <v>24</v>
      </c>
      <c r="I22" s="2437" t="s">
        <v>726</v>
      </c>
    </row>
    <row customHeight="1" ht="11.25">
      <c r="A23" s="2437" t="s">
        <v>2194</v>
      </c>
      <c r="B23" s="2437" t="s">
        <v>14</v>
      </c>
      <c r="C23" s="2437" t="s">
        <v>2286</v>
      </c>
      <c r="D23" s="2437" t="s">
        <v>2287</v>
      </c>
      <c r="E23" s="2437" t="s">
        <v>2288</v>
      </c>
      <c r="F23" s="2437" t="s">
        <v>2289</v>
      </c>
      <c r="G23" s="2437" t="s">
        <v>2290</v>
      </c>
      <c r="H23" s="2437" t="s">
        <v>24</v>
      </c>
      <c r="I23" s="2437" t="s">
        <v>726</v>
      </c>
    </row>
    <row customHeight="1" ht="11.25">
      <c r="A24" s="2437" t="s">
        <v>2194</v>
      </c>
      <c r="B24" s="2437" t="s">
        <v>14</v>
      </c>
      <c r="C24" s="2437" t="s">
        <v>2291</v>
      </c>
      <c r="D24" s="2437" t="s">
        <v>2292</v>
      </c>
      <c r="E24" s="2437" t="s">
        <v>2293</v>
      </c>
      <c r="F24" s="2437" t="s">
        <v>2294</v>
      </c>
      <c r="G24" s="2437" t="s">
        <v>2295</v>
      </c>
      <c r="H24" s="2437" t="s">
        <v>24</v>
      </c>
      <c r="I24" s="2437" t="s">
        <v>726</v>
      </c>
    </row>
    <row customHeight="1" ht="11.25">
      <c r="A25" s="2437" t="s">
        <v>2194</v>
      </c>
      <c r="B25" s="2437" t="s">
        <v>14</v>
      </c>
      <c r="C25" s="2437" t="s">
        <v>2296</v>
      </c>
      <c r="D25" s="2437" t="s">
        <v>2297</v>
      </c>
      <c r="E25" s="2437" t="s">
        <v>2298</v>
      </c>
      <c r="F25" s="2437" t="s">
        <v>2252</v>
      </c>
      <c r="G25" s="2437" t="s">
        <v>2299</v>
      </c>
      <c r="H25" s="2437" t="s">
        <v>24</v>
      </c>
      <c r="I25" s="2437" t="s">
        <v>726</v>
      </c>
    </row>
    <row customHeight="1" ht="11.25">
      <c r="A26" s="2437" t="s">
        <v>2194</v>
      </c>
      <c r="B26" s="2437" t="s">
        <v>14</v>
      </c>
      <c r="C26" s="2437" t="s">
        <v>2300</v>
      </c>
      <c r="D26" s="2437" t="s">
        <v>2301</v>
      </c>
      <c r="E26" s="2437" t="s">
        <v>2302</v>
      </c>
      <c r="F26" s="2437" t="s">
        <v>579</v>
      </c>
      <c r="G26" s="2437" t="s">
        <v>24</v>
      </c>
      <c r="H26" s="2437" t="s">
        <v>24</v>
      </c>
      <c r="I26" s="2437" t="s">
        <v>726</v>
      </c>
    </row>
    <row customHeight="1" ht="11.25">
      <c r="A27" s="2437" t="s">
        <v>2194</v>
      </c>
      <c r="B27" s="2437" t="s">
        <v>14</v>
      </c>
      <c r="C27" s="2437" t="s">
        <v>24</v>
      </c>
      <c r="D27" s="2437" t="s">
        <v>2303</v>
      </c>
      <c r="E27" s="2437" t="s">
        <v>2304</v>
      </c>
      <c r="F27" s="2437" t="s">
        <v>2289</v>
      </c>
      <c r="G27" s="2437" t="s">
        <v>24</v>
      </c>
      <c r="H27" s="2437" t="s">
        <v>24</v>
      </c>
      <c r="I27" s="2437" t="s">
        <v>726</v>
      </c>
    </row>
    <row customHeight="1" ht="11.25">
      <c r="A28" s="2437" t="s">
        <v>2194</v>
      </c>
      <c r="B28" s="2437" t="s">
        <v>14</v>
      </c>
      <c r="C28" s="2437" t="s">
        <v>2305</v>
      </c>
      <c r="D28" s="2437" t="s">
        <v>2306</v>
      </c>
      <c r="E28" s="2437" t="s">
        <v>2307</v>
      </c>
      <c r="F28" s="2437" t="s">
        <v>2308</v>
      </c>
      <c r="G28" s="2437" t="s">
        <v>2309</v>
      </c>
      <c r="H28" s="2437" t="s">
        <v>24</v>
      </c>
      <c r="I28" s="2437" t="s">
        <v>726</v>
      </c>
    </row>
    <row customHeight="1" ht="11.25">
      <c r="A29" s="2437" t="s">
        <v>2194</v>
      </c>
      <c r="B29" s="2437" t="s">
        <v>14</v>
      </c>
      <c r="C29" s="2437" t="s">
        <v>2310</v>
      </c>
      <c r="D29" s="2437" t="s">
        <v>2311</v>
      </c>
      <c r="E29" s="2437" t="s">
        <v>2312</v>
      </c>
      <c r="F29" s="2437" t="s">
        <v>2313</v>
      </c>
      <c r="G29" s="2437" t="s">
        <v>2314</v>
      </c>
      <c r="H29" s="2437" t="s">
        <v>24</v>
      </c>
      <c r="I29" s="2437" t="s">
        <v>726</v>
      </c>
    </row>
    <row customHeight="1" ht="11.25">
      <c r="A30" s="2437" t="s">
        <v>2194</v>
      </c>
      <c r="B30" s="2437" t="s">
        <v>14</v>
      </c>
      <c r="C30" s="2437" t="s">
        <v>2315</v>
      </c>
      <c r="D30" s="2437" t="s">
        <v>2316</v>
      </c>
      <c r="E30" s="2437" t="s">
        <v>2317</v>
      </c>
      <c r="F30" s="2437" t="s">
        <v>2308</v>
      </c>
      <c r="G30" s="2437" t="s">
        <v>2318</v>
      </c>
      <c r="H30" s="2437" t="s">
        <v>24</v>
      </c>
      <c r="I30" s="2437" t="s">
        <v>726</v>
      </c>
    </row>
    <row customHeight="1" ht="11.25">
      <c r="A31" s="2437" t="s">
        <v>2194</v>
      </c>
      <c r="B31" s="2437" t="s">
        <v>14</v>
      </c>
      <c r="C31" s="2437" t="s">
        <v>2319</v>
      </c>
      <c r="D31" s="2437" t="s">
        <v>2320</v>
      </c>
      <c r="E31" s="2437" t="s">
        <v>2321</v>
      </c>
      <c r="F31" s="2437" t="s">
        <v>2322</v>
      </c>
      <c r="G31" s="2437" t="s">
        <v>2323</v>
      </c>
      <c r="H31" s="2437" t="s">
        <v>24</v>
      </c>
      <c r="I31" s="2437" t="s">
        <v>726</v>
      </c>
    </row>
    <row customHeight="1" ht="11.25">
      <c r="A32" s="2437" t="s">
        <v>2194</v>
      </c>
      <c r="B32" s="2437" t="s">
        <v>14</v>
      </c>
      <c r="C32" s="2437" t="s">
        <v>2324</v>
      </c>
      <c r="D32" s="2437" t="s">
        <v>2325</v>
      </c>
      <c r="E32" s="2437" t="s">
        <v>2326</v>
      </c>
      <c r="F32" s="2437" t="s">
        <v>50</v>
      </c>
      <c r="G32" s="2437" t="s">
        <v>24</v>
      </c>
      <c r="H32" s="2437" t="s">
        <v>24</v>
      </c>
      <c r="I32" s="2437" t="s">
        <v>726</v>
      </c>
    </row>
    <row customHeight="1" ht="11.25">
      <c r="A33" s="2437" t="s">
        <v>2194</v>
      </c>
      <c r="B33" s="2437" t="s">
        <v>14</v>
      </c>
      <c r="C33" s="2437" t="s">
        <v>2327</v>
      </c>
      <c r="D33" s="2437" t="s">
        <v>2328</v>
      </c>
      <c r="E33" s="2437" t="s">
        <v>2329</v>
      </c>
      <c r="F33" s="2437" t="s">
        <v>2330</v>
      </c>
      <c r="G33" s="2437" t="s">
        <v>2331</v>
      </c>
      <c r="H33" s="2437" t="s">
        <v>24</v>
      </c>
      <c r="I33" s="2437" t="s">
        <v>726</v>
      </c>
    </row>
    <row customHeight="1" ht="11.25">
      <c r="A34" s="2437" t="s">
        <v>2194</v>
      </c>
      <c r="B34" s="2437" t="s">
        <v>14</v>
      </c>
      <c r="C34" s="2437" t="s">
        <v>2332</v>
      </c>
      <c r="D34" s="2437" t="s">
        <v>2333</v>
      </c>
      <c r="E34" s="2437" t="s">
        <v>2334</v>
      </c>
      <c r="F34" s="2437" t="s">
        <v>2335</v>
      </c>
      <c r="G34" s="2437" t="s">
        <v>2336</v>
      </c>
      <c r="H34" s="2437" t="s">
        <v>24</v>
      </c>
      <c r="I34" s="2437" t="s">
        <v>726</v>
      </c>
    </row>
    <row customHeight="1" ht="11.25">
      <c r="A35" s="2437" t="s">
        <v>2194</v>
      </c>
      <c r="B35" s="2437" t="s">
        <v>14</v>
      </c>
      <c r="C35" s="2437" t="s">
        <v>2337</v>
      </c>
      <c r="D35" s="2437" t="s">
        <v>2338</v>
      </c>
      <c r="E35" s="2437" t="s">
        <v>2339</v>
      </c>
      <c r="F35" s="2437" t="s">
        <v>2340</v>
      </c>
      <c r="G35" s="2437" t="s">
        <v>2341</v>
      </c>
      <c r="H35" s="2437" t="s">
        <v>24</v>
      </c>
      <c r="I35" s="2437" t="s">
        <v>726</v>
      </c>
    </row>
    <row customHeight="1" ht="11.25">
      <c r="A36" s="2437" t="s">
        <v>2194</v>
      </c>
      <c r="B36" s="2437" t="s">
        <v>14</v>
      </c>
      <c r="C36" s="2437" t="s">
        <v>2342</v>
      </c>
      <c r="D36" s="2437" t="s">
        <v>2343</v>
      </c>
      <c r="E36" s="2437" t="s">
        <v>2344</v>
      </c>
      <c r="F36" s="2437" t="s">
        <v>2340</v>
      </c>
      <c r="G36" s="2437" t="s">
        <v>2345</v>
      </c>
      <c r="H36" s="2437" t="s">
        <v>24</v>
      </c>
      <c r="I36" s="2437" t="s">
        <v>726</v>
      </c>
    </row>
    <row customHeight="1" ht="11.25">
      <c r="A37" s="2437" t="s">
        <v>2194</v>
      </c>
      <c r="B37" s="2437" t="s">
        <v>14</v>
      </c>
      <c r="C37" s="2437" t="s">
        <v>2346</v>
      </c>
      <c r="D37" s="2437" t="s">
        <v>2347</v>
      </c>
      <c r="E37" s="2437" t="s">
        <v>2348</v>
      </c>
      <c r="F37" s="2437" t="s">
        <v>2349</v>
      </c>
      <c r="G37" s="2437" t="s">
        <v>2350</v>
      </c>
      <c r="H37" s="2437" t="s">
        <v>24</v>
      </c>
      <c r="I37" s="2437" t="s">
        <v>726</v>
      </c>
    </row>
    <row customHeight="1" ht="11.25">
      <c r="A38" s="2437" t="s">
        <v>2194</v>
      </c>
      <c r="B38" s="2437" t="s">
        <v>14</v>
      </c>
      <c r="C38" s="2437" t="s">
        <v>2351</v>
      </c>
      <c r="D38" s="2437" t="s">
        <v>2352</v>
      </c>
      <c r="E38" s="2437" t="s">
        <v>2353</v>
      </c>
      <c r="F38" s="2437" t="s">
        <v>2354</v>
      </c>
      <c r="G38" s="2437" t="s">
        <v>2355</v>
      </c>
      <c r="H38" s="2437" t="s">
        <v>24</v>
      </c>
      <c r="I38" s="2437" t="s">
        <v>726</v>
      </c>
    </row>
    <row customHeight="1" ht="11.25">
      <c r="A39" s="2437" t="s">
        <v>2194</v>
      </c>
      <c r="B39" s="2437" t="s">
        <v>14</v>
      </c>
      <c r="C39" s="2437" t="s">
        <v>2356</v>
      </c>
      <c r="D39" s="2437" t="s">
        <v>2357</v>
      </c>
      <c r="E39" s="2437" t="s">
        <v>2358</v>
      </c>
      <c r="F39" s="2437" t="s">
        <v>2359</v>
      </c>
      <c r="G39" s="2437" t="s">
        <v>2360</v>
      </c>
      <c r="H39" s="2437" t="s">
        <v>24</v>
      </c>
      <c r="I39" s="2437" t="s">
        <v>726</v>
      </c>
    </row>
    <row customHeight="1" ht="11.25">
      <c r="A40" s="2437" t="s">
        <v>2194</v>
      </c>
      <c r="B40" s="2437" t="s">
        <v>14</v>
      </c>
      <c r="C40" s="2437" t="s">
        <v>2361</v>
      </c>
      <c r="D40" s="2437" t="s">
        <v>2362</v>
      </c>
      <c r="E40" s="2437" t="s">
        <v>2363</v>
      </c>
      <c r="F40" s="2437" t="s">
        <v>2275</v>
      </c>
      <c r="G40" s="2437" t="s">
        <v>2364</v>
      </c>
      <c r="H40" s="2437" t="s">
        <v>24</v>
      </c>
      <c r="I40" s="2437" t="s">
        <v>726</v>
      </c>
    </row>
    <row customHeight="1" ht="11.25">
      <c r="A41" s="2437" t="s">
        <v>2194</v>
      </c>
      <c r="B41" s="2437" t="s">
        <v>14</v>
      </c>
      <c r="C41" s="2437" t="s">
        <v>2365</v>
      </c>
      <c r="D41" s="2437" t="s">
        <v>2366</v>
      </c>
      <c r="E41" s="2437" t="s">
        <v>2367</v>
      </c>
      <c r="F41" s="2437" t="s">
        <v>2368</v>
      </c>
      <c r="G41" s="2437" t="s">
        <v>2369</v>
      </c>
      <c r="H41" s="2437" t="s">
        <v>24</v>
      </c>
      <c r="I41" s="2437" t="s">
        <v>726</v>
      </c>
    </row>
    <row customHeight="1" ht="11.25">
      <c r="A42" s="2437" t="s">
        <v>2194</v>
      </c>
      <c r="B42" s="2437" t="s">
        <v>14</v>
      </c>
      <c r="C42" s="2437" t="s">
        <v>2370</v>
      </c>
      <c r="D42" s="2437" t="s">
        <v>2371</v>
      </c>
      <c r="E42" s="2437" t="s">
        <v>2372</v>
      </c>
      <c r="F42" s="2437" t="s">
        <v>2373</v>
      </c>
      <c r="G42" s="2437" t="s">
        <v>2374</v>
      </c>
      <c r="H42" s="2437" t="s">
        <v>24</v>
      </c>
      <c r="I42" s="2437" t="s">
        <v>726</v>
      </c>
    </row>
    <row customHeight="1" ht="11.25">
      <c r="A43" s="2437" t="s">
        <v>2194</v>
      </c>
      <c r="B43" s="2437" t="s">
        <v>14</v>
      </c>
      <c r="C43" s="2437" t="s">
        <v>2375</v>
      </c>
      <c r="D43" s="2437" t="s">
        <v>2376</v>
      </c>
      <c r="E43" s="2437" t="s">
        <v>2377</v>
      </c>
      <c r="F43" s="2437" t="s">
        <v>2289</v>
      </c>
      <c r="G43" s="2437" t="s">
        <v>2364</v>
      </c>
      <c r="H43" s="2437" t="s">
        <v>24</v>
      </c>
      <c r="I43" s="2437" t="s">
        <v>726</v>
      </c>
    </row>
    <row customHeight="1" ht="11.25">
      <c r="A44" s="2437" t="s">
        <v>2194</v>
      </c>
      <c r="B44" s="2437" t="s">
        <v>14</v>
      </c>
      <c r="C44" s="2437" t="s">
        <v>2378</v>
      </c>
      <c r="D44" s="2437" t="s">
        <v>2379</v>
      </c>
      <c r="E44" s="2437" t="s">
        <v>2380</v>
      </c>
      <c r="F44" s="2437" t="s">
        <v>2257</v>
      </c>
      <c r="G44" s="2437" t="s">
        <v>2381</v>
      </c>
      <c r="H44" s="2437" t="s">
        <v>24</v>
      </c>
      <c r="I44" s="2437" t="s">
        <v>726</v>
      </c>
    </row>
    <row customHeight="1" ht="11.25">
      <c r="A45" s="2437" t="s">
        <v>2194</v>
      </c>
      <c r="B45" s="2437" t="s">
        <v>14</v>
      </c>
      <c r="C45" s="2437" t="s">
        <v>2382</v>
      </c>
      <c r="D45" s="2437" t="s">
        <v>2383</v>
      </c>
      <c r="E45" s="2437" t="s">
        <v>2384</v>
      </c>
      <c r="F45" s="2437" t="s">
        <v>2385</v>
      </c>
      <c r="G45" s="2437" t="s">
        <v>2386</v>
      </c>
      <c r="H45" s="2437" t="s">
        <v>24</v>
      </c>
      <c r="I45" s="2437" t="s">
        <v>726</v>
      </c>
    </row>
    <row customHeight="1" ht="11.25">
      <c r="A46" s="2437" t="s">
        <v>2194</v>
      </c>
      <c r="B46" s="2437" t="s">
        <v>14</v>
      </c>
      <c r="C46" s="2437" t="s">
        <v>2387</v>
      </c>
      <c r="D46" s="2437" t="s">
        <v>2388</v>
      </c>
      <c r="E46" s="2437" t="s">
        <v>2389</v>
      </c>
      <c r="F46" s="2437" t="s">
        <v>2294</v>
      </c>
      <c r="G46" s="2437" t="s">
        <v>2390</v>
      </c>
      <c r="H46" s="2437" t="s">
        <v>24</v>
      </c>
      <c r="I46" s="2437" t="s">
        <v>726</v>
      </c>
    </row>
    <row customHeight="1" ht="11.25">
      <c r="A47" s="2437" t="s">
        <v>2194</v>
      </c>
      <c r="B47" s="2437" t="s">
        <v>14</v>
      </c>
      <c r="C47" s="2437" t="s">
        <v>2391</v>
      </c>
      <c r="D47" s="2437" t="s">
        <v>2392</v>
      </c>
      <c r="E47" s="2437" t="s">
        <v>2393</v>
      </c>
      <c r="F47" s="2437" t="s">
        <v>2368</v>
      </c>
      <c r="G47" s="2437" t="s">
        <v>2394</v>
      </c>
      <c r="H47" s="2437" t="s">
        <v>24</v>
      </c>
      <c r="I47" s="2437" t="s">
        <v>726</v>
      </c>
    </row>
    <row customHeight="1" ht="11.25">
      <c r="A48" s="2437" t="s">
        <v>2194</v>
      </c>
      <c r="B48" s="2437" t="s">
        <v>14</v>
      </c>
      <c r="C48" s="2437" t="s">
        <v>2395</v>
      </c>
      <c r="D48" s="2437" t="s">
        <v>2396</v>
      </c>
      <c r="E48" s="2437" t="s">
        <v>2397</v>
      </c>
      <c r="F48" s="2437" t="s">
        <v>2289</v>
      </c>
      <c r="G48" s="2437" t="s">
        <v>2398</v>
      </c>
      <c r="H48" s="2437" t="s">
        <v>24</v>
      </c>
      <c r="I48" s="2437" t="s">
        <v>726</v>
      </c>
    </row>
    <row customHeight="1" ht="11.25">
      <c r="A49" s="2437" t="s">
        <v>2194</v>
      </c>
      <c r="B49" s="2437" t="s">
        <v>14</v>
      </c>
      <c r="C49" s="2437" t="s">
        <v>2399</v>
      </c>
      <c r="D49" s="2437" t="s">
        <v>2400</v>
      </c>
      <c r="E49" s="2437" t="s">
        <v>2401</v>
      </c>
      <c r="F49" s="2437" t="s">
        <v>2308</v>
      </c>
      <c r="G49" s="2437" t="s">
        <v>2402</v>
      </c>
      <c r="H49" s="2437" t="s">
        <v>24</v>
      </c>
      <c r="I49" s="2437" t="s">
        <v>726</v>
      </c>
    </row>
    <row customHeight="1" ht="11.25">
      <c r="A50" s="2437" t="s">
        <v>2194</v>
      </c>
      <c r="B50" s="2437" t="s">
        <v>14</v>
      </c>
      <c r="C50" s="2437" t="s">
        <v>2403</v>
      </c>
      <c r="D50" s="2437" t="s">
        <v>2404</v>
      </c>
      <c r="E50" s="2437" t="s">
        <v>2405</v>
      </c>
      <c r="F50" s="2437" t="s">
        <v>2406</v>
      </c>
      <c r="G50" s="2437" t="s">
        <v>2407</v>
      </c>
      <c r="H50" s="2437" t="s">
        <v>24</v>
      </c>
      <c r="I50" s="2437" t="s">
        <v>726</v>
      </c>
    </row>
    <row customHeight="1" ht="11.25">
      <c r="A51" s="2437" t="s">
        <v>2194</v>
      </c>
      <c r="B51" s="2437" t="s">
        <v>14</v>
      </c>
      <c r="C51" s="2437" t="s">
        <v>2408</v>
      </c>
      <c r="D51" s="2437" t="s">
        <v>2409</v>
      </c>
      <c r="E51" s="2437" t="s">
        <v>2410</v>
      </c>
      <c r="F51" s="2437" t="s">
        <v>2411</v>
      </c>
      <c r="G51" s="2437" t="s">
        <v>2412</v>
      </c>
      <c r="H51" s="2437" t="s">
        <v>24</v>
      </c>
      <c r="I51" s="2437" t="s">
        <v>726</v>
      </c>
    </row>
    <row customHeight="1" ht="11.25">
      <c r="A52" s="2437" t="s">
        <v>2194</v>
      </c>
      <c r="B52" s="2437" t="s">
        <v>14</v>
      </c>
      <c r="C52" s="2437" t="s">
        <v>2413</v>
      </c>
      <c r="D52" s="2437" t="s">
        <v>2414</v>
      </c>
      <c r="E52" s="2437" t="s">
        <v>2415</v>
      </c>
      <c r="F52" s="2437" t="s">
        <v>2416</v>
      </c>
      <c r="G52" s="2437" t="s">
        <v>2417</v>
      </c>
      <c r="H52" s="2437" t="s">
        <v>24</v>
      </c>
      <c r="I52" s="2437" t="s">
        <v>726</v>
      </c>
    </row>
    <row customHeight="1" ht="11.25">
      <c r="A53" s="2437" t="s">
        <v>2194</v>
      </c>
      <c r="B53" s="2437" t="s">
        <v>14</v>
      </c>
      <c r="C53" s="2437" t="s">
        <v>2418</v>
      </c>
      <c r="D53" s="2437" t="s">
        <v>2419</v>
      </c>
      <c r="E53" s="2437" t="s">
        <v>2420</v>
      </c>
      <c r="F53" s="2437" t="s">
        <v>2359</v>
      </c>
      <c r="G53" s="2437" t="s">
        <v>2421</v>
      </c>
      <c r="H53" s="2437" t="s">
        <v>24</v>
      </c>
      <c r="I53" s="2437" t="s">
        <v>726</v>
      </c>
    </row>
    <row customHeight="1" ht="11.25">
      <c r="A54" s="2437" t="s">
        <v>2194</v>
      </c>
      <c r="B54" s="2437" t="s">
        <v>14</v>
      </c>
      <c r="C54" s="2437" t="s">
        <v>2422</v>
      </c>
      <c r="D54" s="2437" t="s">
        <v>2423</v>
      </c>
      <c r="E54" s="2437" t="s">
        <v>2424</v>
      </c>
      <c r="F54" s="2437" t="s">
        <v>2425</v>
      </c>
      <c r="G54" s="2437" t="s">
        <v>2426</v>
      </c>
      <c r="H54" s="2437" t="s">
        <v>24</v>
      </c>
      <c r="I54" s="2437" t="s">
        <v>726</v>
      </c>
    </row>
    <row customHeight="1" ht="11.25">
      <c r="A55" s="2437" t="s">
        <v>2194</v>
      </c>
      <c r="B55" s="2437" t="s">
        <v>14</v>
      </c>
      <c r="C55" s="2437" t="s">
        <v>2427</v>
      </c>
      <c r="D55" s="2437" t="s">
        <v>2428</v>
      </c>
      <c r="E55" s="2437" t="s">
        <v>2429</v>
      </c>
      <c r="F55" s="2437" t="s">
        <v>2308</v>
      </c>
      <c r="G55" s="2437" t="s">
        <v>2430</v>
      </c>
      <c r="H55" s="2437" t="s">
        <v>24</v>
      </c>
      <c r="I55" s="2437" t="s">
        <v>726</v>
      </c>
    </row>
    <row customHeight="1" ht="11.25">
      <c r="A56" s="2437" t="s">
        <v>2194</v>
      </c>
      <c r="B56" s="2437" t="s">
        <v>14</v>
      </c>
      <c r="C56" s="2437" t="s">
        <v>2431</v>
      </c>
      <c r="D56" s="2437" t="s">
        <v>2432</v>
      </c>
      <c r="E56" s="2437" t="s">
        <v>2433</v>
      </c>
      <c r="F56" s="2437" t="s">
        <v>2434</v>
      </c>
      <c r="G56" s="2437" t="s">
        <v>2435</v>
      </c>
      <c r="H56" s="2437" t="s">
        <v>24</v>
      </c>
      <c r="I56" s="2437" t="s">
        <v>726</v>
      </c>
    </row>
    <row customHeight="1" ht="11.25">
      <c r="A57" s="2437" t="s">
        <v>2194</v>
      </c>
      <c r="B57" s="2437" t="s">
        <v>14</v>
      </c>
      <c r="C57" s="2437" t="s">
        <v>2436</v>
      </c>
      <c r="D57" s="2437" t="s">
        <v>2437</v>
      </c>
      <c r="E57" s="2437" t="s">
        <v>2438</v>
      </c>
      <c r="F57" s="2437" t="s">
        <v>2257</v>
      </c>
      <c r="G57" s="2437" t="s">
        <v>2439</v>
      </c>
      <c r="H57" s="2437" t="s">
        <v>24</v>
      </c>
      <c r="I57" s="2437" t="s">
        <v>726</v>
      </c>
    </row>
    <row customHeight="1" ht="11.25">
      <c r="A58" s="2437" t="s">
        <v>2194</v>
      </c>
      <c r="B58" s="2437" t="s">
        <v>14</v>
      </c>
      <c r="C58" s="2437" t="s">
        <v>2440</v>
      </c>
      <c r="D58" s="2437" t="s">
        <v>2441</v>
      </c>
      <c r="E58" s="2437" t="s">
        <v>2442</v>
      </c>
      <c r="F58" s="2437" t="s">
        <v>2443</v>
      </c>
      <c r="G58" s="2437" t="s">
        <v>2444</v>
      </c>
      <c r="H58" s="2437" t="s">
        <v>24</v>
      </c>
      <c r="I58" s="2437" t="s">
        <v>726</v>
      </c>
    </row>
    <row customHeight="1" ht="11.25">
      <c r="A59" s="2437" t="s">
        <v>2194</v>
      </c>
      <c r="B59" s="2437" t="s">
        <v>14</v>
      </c>
      <c r="C59" s="2437" t="s">
        <v>2445</v>
      </c>
      <c r="D59" s="2437" t="s">
        <v>2446</v>
      </c>
      <c r="E59" s="2437" t="s">
        <v>2447</v>
      </c>
      <c r="F59" s="2437" t="s">
        <v>2257</v>
      </c>
      <c r="G59" s="2437" t="s">
        <v>2448</v>
      </c>
      <c r="H59" s="2437" t="s">
        <v>24</v>
      </c>
      <c r="I59" s="2437" t="s">
        <v>726</v>
      </c>
    </row>
    <row customHeight="1" ht="11.25">
      <c r="A60" s="2437" t="s">
        <v>2194</v>
      </c>
      <c r="B60" s="2437" t="s">
        <v>14</v>
      </c>
      <c r="C60" s="2437" t="s">
        <v>2449</v>
      </c>
      <c r="D60" s="2437" t="s">
        <v>2450</v>
      </c>
      <c r="E60" s="2437" t="s">
        <v>2451</v>
      </c>
      <c r="F60" s="2437" t="s">
        <v>2257</v>
      </c>
      <c r="G60" s="2437" t="s">
        <v>2452</v>
      </c>
      <c r="H60" s="2437" t="s">
        <v>24</v>
      </c>
      <c r="I60" s="2437" t="s">
        <v>726</v>
      </c>
    </row>
    <row customHeight="1" ht="11.25">
      <c r="A61" s="2437" t="s">
        <v>2194</v>
      </c>
      <c r="B61" s="2437" t="s">
        <v>14</v>
      </c>
      <c r="C61" s="2437" t="s">
        <v>2453</v>
      </c>
      <c r="D61" s="2437" t="s">
        <v>2454</v>
      </c>
      <c r="E61" s="2437" t="s">
        <v>2455</v>
      </c>
      <c r="F61" s="2437" t="s">
        <v>2434</v>
      </c>
      <c r="G61" s="2437" t="s">
        <v>2456</v>
      </c>
      <c r="H61" s="2437" t="s">
        <v>2457</v>
      </c>
      <c r="I61" s="2437" t="s">
        <v>726</v>
      </c>
    </row>
    <row customHeight="1" ht="11.25">
      <c r="A62" s="2437" t="s">
        <v>2194</v>
      </c>
      <c r="B62" s="2437" t="s">
        <v>14</v>
      </c>
      <c r="C62" s="2437" t="s">
        <v>2458</v>
      </c>
      <c r="D62" s="2437" t="s">
        <v>2459</v>
      </c>
      <c r="E62" s="2437" t="s">
        <v>2460</v>
      </c>
      <c r="F62" s="2437" t="s">
        <v>2359</v>
      </c>
      <c r="G62" s="2437" t="s">
        <v>2461</v>
      </c>
      <c r="H62" s="2437" t="s">
        <v>24</v>
      </c>
      <c r="I62" s="2437" t="s">
        <v>726</v>
      </c>
    </row>
    <row customHeight="1" ht="11.25">
      <c r="A63" s="2437" t="s">
        <v>2194</v>
      </c>
      <c r="B63" s="2437" t="s">
        <v>14</v>
      </c>
      <c r="C63" s="2437" t="s">
        <v>2462</v>
      </c>
      <c r="D63" s="2437" t="s">
        <v>2463</v>
      </c>
      <c r="E63" s="2437" t="s">
        <v>2464</v>
      </c>
      <c r="F63" s="2437" t="s">
        <v>2406</v>
      </c>
      <c r="G63" s="2437" t="s">
        <v>2465</v>
      </c>
      <c r="H63" s="2437" t="s">
        <v>24</v>
      </c>
      <c r="I63" s="2437" t="s">
        <v>726</v>
      </c>
    </row>
    <row customHeight="1" ht="11.25">
      <c r="A64" s="2437" t="s">
        <v>2194</v>
      </c>
      <c r="B64" s="2437" t="s">
        <v>14</v>
      </c>
      <c r="C64" s="2437" t="s">
        <v>2466</v>
      </c>
      <c r="D64" s="2437" t="s">
        <v>2467</v>
      </c>
      <c r="E64" s="2437" t="s">
        <v>2468</v>
      </c>
      <c r="F64" s="2437" t="s">
        <v>2359</v>
      </c>
      <c r="G64" s="2437" t="s">
        <v>2469</v>
      </c>
      <c r="H64" s="2437" t="s">
        <v>24</v>
      </c>
      <c r="I64" s="2437" t="s">
        <v>726</v>
      </c>
    </row>
    <row customHeight="1" ht="11.25">
      <c r="A65" s="2437" t="s">
        <v>2194</v>
      </c>
      <c r="B65" s="2437" t="s">
        <v>14</v>
      </c>
      <c r="C65" s="2437" t="s">
        <v>2470</v>
      </c>
      <c r="D65" s="2437" t="s">
        <v>2471</v>
      </c>
      <c r="E65" s="2437" t="s">
        <v>2472</v>
      </c>
      <c r="F65" s="2437" t="s">
        <v>2434</v>
      </c>
      <c r="G65" s="2437" t="s">
        <v>2473</v>
      </c>
      <c r="H65" s="2437" t="s">
        <v>24</v>
      </c>
      <c r="I65" s="2437" t="s">
        <v>726</v>
      </c>
    </row>
    <row customHeight="1" ht="11.25">
      <c r="A66" s="2437" t="s">
        <v>2194</v>
      </c>
      <c r="B66" s="2437" t="s">
        <v>14</v>
      </c>
      <c r="C66" s="2437" t="s">
        <v>2474</v>
      </c>
      <c r="D66" s="2437" t="s">
        <v>2475</v>
      </c>
      <c r="E66" s="2437" t="s">
        <v>2476</v>
      </c>
      <c r="F66" s="2437" t="s">
        <v>2308</v>
      </c>
      <c r="G66" s="2437" t="s">
        <v>24</v>
      </c>
      <c r="H66" s="2437" t="s">
        <v>24</v>
      </c>
      <c r="I66" s="2437" t="s">
        <v>726</v>
      </c>
    </row>
    <row customHeight="1" ht="11.25">
      <c r="A67" s="2437" t="s">
        <v>2194</v>
      </c>
      <c r="B67" s="2437" t="s">
        <v>14</v>
      </c>
      <c r="C67" s="2437" t="s">
        <v>2477</v>
      </c>
      <c r="D67" s="2437" t="s">
        <v>2478</v>
      </c>
      <c r="E67" s="2437" t="s">
        <v>2479</v>
      </c>
      <c r="F67" s="2437" t="s">
        <v>2480</v>
      </c>
      <c r="G67" s="2437" t="s">
        <v>2481</v>
      </c>
      <c r="H67" s="2437" t="s">
        <v>24</v>
      </c>
      <c r="I67" s="2437" t="s">
        <v>726</v>
      </c>
    </row>
    <row customHeight="1" ht="11.25">
      <c r="A68" s="2437" t="s">
        <v>2194</v>
      </c>
      <c r="B68" s="2437" t="s">
        <v>14</v>
      </c>
      <c r="C68" s="2437" t="s">
        <v>2482</v>
      </c>
      <c r="D68" s="2437" t="s">
        <v>2483</v>
      </c>
      <c r="E68" s="2437" t="s">
        <v>2484</v>
      </c>
      <c r="F68" s="2437" t="s">
        <v>2485</v>
      </c>
      <c r="G68" s="2437" t="s">
        <v>2486</v>
      </c>
      <c r="H68" s="2437" t="s">
        <v>24</v>
      </c>
      <c r="I68" s="2437" t="s">
        <v>726</v>
      </c>
    </row>
    <row customHeight="1" ht="11.25">
      <c r="A69" s="2437" t="s">
        <v>2194</v>
      </c>
      <c r="B69" s="2437" t="s">
        <v>14</v>
      </c>
      <c r="C69" s="2437" t="s">
        <v>2487</v>
      </c>
      <c r="D69" s="2437" t="s">
        <v>2488</v>
      </c>
      <c r="E69" s="2437" t="s">
        <v>2489</v>
      </c>
      <c r="F69" s="2437" t="s">
        <v>2490</v>
      </c>
      <c r="G69" s="2437" t="s">
        <v>2491</v>
      </c>
      <c r="H69" s="2437" t="s">
        <v>24</v>
      </c>
      <c r="I69" s="2437" t="s">
        <v>726</v>
      </c>
    </row>
    <row customHeight="1" ht="11.25">
      <c r="A70" s="2437" t="s">
        <v>2194</v>
      </c>
      <c r="B70" s="2437" t="s">
        <v>14</v>
      </c>
      <c r="C70" s="2437" t="s">
        <v>2492</v>
      </c>
      <c r="D70" s="2437" t="s">
        <v>2493</v>
      </c>
      <c r="E70" s="2437" t="s">
        <v>2494</v>
      </c>
      <c r="F70" s="2437" t="s">
        <v>2485</v>
      </c>
      <c r="G70" s="2437" t="s">
        <v>2495</v>
      </c>
      <c r="H70" s="2437" t="s">
        <v>24</v>
      </c>
      <c r="I70" s="2437" t="s">
        <v>726</v>
      </c>
    </row>
    <row customHeight="1" ht="11.25">
      <c r="A71" s="2437" t="s">
        <v>2194</v>
      </c>
      <c r="B71" s="2437" t="s">
        <v>14</v>
      </c>
      <c r="C71" s="2437" t="s">
        <v>2496</v>
      </c>
      <c r="D71" s="2437" t="s">
        <v>2497</v>
      </c>
      <c r="E71" s="2437" t="s">
        <v>2498</v>
      </c>
      <c r="F71" s="2437" t="s">
        <v>2499</v>
      </c>
      <c r="G71" s="2437" t="s">
        <v>2500</v>
      </c>
      <c r="H71" s="2437" t="s">
        <v>24</v>
      </c>
      <c r="I71" s="2437" t="s">
        <v>726</v>
      </c>
    </row>
    <row customHeight="1" ht="11.25">
      <c r="A72" s="2437" t="s">
        <v>2194</v>
      </c>
      <c r="B72" s="2437" t="s">
        <v>14</v>
      </c>
      <c r="C72" s="2437" t="s">
        <v>2501</v>
      </c>
      <c r="D72" s="2437" t="s">
        <v>2502</v>
      </c>
      <c r="E72" s="2437" t="s">
        <v>2503</v>
      </c>
      <c r="F72" s="2437" t="s">
        <v>2485</v>
      </c>
      <c r="G72" s="2437" t="s">
        <v>2504</v>
      </c>
      <c r="H72" s="2437" t="s">
        <v>24</v>
      </c>
      <c r="I72" s="2437" t="s">
        <v>726</v>
      </c>
    </row>
    <row customHeight="1" ht="11.25">
      <c r="A73" s="2437" t="s">
        <v>2194</v>
      </c>
      <c r="B73" s="2437" t="s">
        <v>14</v>
      </c>
      <c r="C73" s="2437" t="s">
        <v>2505</v>
      </c>
      <c r="D73" s="2437" t="s">
        <v>2506</v>
      </c>
      <c r="E73" s="2437" t="s">
        <v>2507</v>
      </c>
      <c r="F73" s="2437" t="s">
        <v>2508</v>
      </c>
      <c r="G73" s="2437" t="s">
        <v>2509</v>
      </c>
      <c r="H73" s="2437" t="s">
        <v>24</v>
      </c>
      <c r="I73" s="2437" t="s">
        <v>726</v>
      </c>
    </row>
    <row customHeight="1" ht="11.25">
      <c r="A74" s="2437" t="s">
        <v>2194</v>
      </c>
      <c r="B74" s="2437" t="s">
        <v>14</v>
      </c>
      <c r="C74" s="2437" t="s">
        <v>2510</v>
      </c>
      <c r="D74" s="2437" t="s">
        <v>2506</v>
      </c>
      <c r="E74" s="2437" t="s">
        <v>2511</v>
      </c>
      <c r="F74" s="2437" t="s">
        <v>2499</v>
      </c>
      <c r="G74" s="2437" t="s">
        <v>24</v>
      </c>
      <c r="H74" s="2437" t="s">
        <v>24</v>
      </c>
      <c r="I74" s="2437" t="s">
        <v>726</v>
      </c>
    </row>
    <row customHeight="1" ht="11.25">
      <c r="A75" s="2437" t="s">
        <v>2194</v>
      </c>
      <c r="B75" s="2437" t="s">
        <v>14</v>
      </c>
      <c r="C75" s="2437" t="s">
        <v>2512</v>
      </c>
      <c r="D75" s="2437" t="s">
        <v>2513</v>
      </c>
      <c r="E75" s="2437" t="s">
        <v>2514</v>
      </c>
      <c r="F75" s="2437" t="s">
        <v>2515</v>
      </c>
      <c r="G75" s="2437" t="s">
        <v>2516</v>
      </c>
      <c r="H75" s="2437" t="s">
        <v>24</v>
      </c>
      <c r="I75" s="2437" t="s">
        <v>726</v>
      </c>
    </row>
    <row customHeight="1" ht="11.25">
      <c r="A76" s="2437" t="s">
        <v>2194</v>
      </c>
      <c r="B76" s="2437" t="s">
        <v>14</v>
      </c>
      <c r="C76" s="2437" t="s">
        <v>2517</v>
      </c>
      <c r="D76" s="2437" t="s">
        <v>2518</v>
      </c>
      <c r="E76" s="2437" t="s">
        <v>2519</v>
      </c>
      <c r="F76" s="2437" t="s">
        <v>2280</v>
      </c>
      <c r="G76" s="2437" t="s">
        <v>2520</v>
      </c>
      <c r="H76" s="2437" t="s">
        <v>24</v>
      </c>
      <c r="I76" s="2437" t="s">
        <v>726</v>
      </c>
    </row>
    <row customHeight="1" ht="11.25">
      <c r="A77" s="2437" t="s">
        <v>2194</v>
      </c>
      <c r="B77" s="2437" t="s">
        <v>14</v>
      </c>
      <c r="C77" s="2437" t="s">
        <v>2521</v>
      </c>
      <c r="D77" s="2437" t="s">
        <v>2522</v>
      </c>
      <c r="E77" s="2437" t="s">
        <v>2523</v>
      </c>
      <c r="F77" s="2437" t="s">
        <v>2280</v>
      </c>
      <c r="G77" s="2437" t="s">
        <v>2516</v>
      </c>
      <c r="H77" s="2437" t="s">
        <v>24</v>
      </c>
      <c r="I77" s="2437" t="s">
        <v>726</v>
      </c>
    </row>
    <row customHeight="1" ht="11.25">
      <c r="A78" s="2437" t="s">
        <v>2194</v>
      </c>
      <c r="B78" s="2437" t="s">
        <v>14</v>
      </c>
      <c r="C78" s="2437" t="s">
        <v>2524</v>
      </c>
      <c r="D78" s="2437" t="s">
        <v>2525</v>
      </c>
      <c r="E78" s="2437" t="s">
        <v>2526</v>
      </c>
      <c r="F78" s="2437" t="s">
        <v>2527</v>
      </c>
      <c r="G78" s="2437" t="s">
        <v>2528</v>
      </c>
      <c r="H78" s="2437" t="s">
        <v>24</v>
      </c>
      <c r="I78" s="2437" t="s">
        <v>726</v>
      </c>
    </row>
    <row customHeight="1" ht="11.25">
      <c r="A79" s="2437" t="s">
        <v>2194</v>
      </c>
      <c r="B79" s="2437" t="s">
        <v>14</v>
      </c>
      <c r="C79" s="2437" t="s">
        <v>2529</v>
      </c>
      <c r="D79" s="2437" t="s">
        <v>2530</v>
      </c>
      <c r="E79" s="2437" t="s">
        <v>2531</v>
      </c>
      <c r="F79" s="2437" t="s">
        <v>2280</v>
      </c>
      <c r="G79" s="2437" t="s">
        <v>2532</v>
      </c>
      <c r="H79" s="2437" t="s">
        <v>24</v>
      </c>
      <c r="I79" s="2437" t="s">
        <v>726</v>
      </c>
    </row>
    <row customHeight="1" ht="11.25">
      <c r="A80" s="2437" t="s">
        <v>2194</v>
      </c>
      <c r="B80" s="2437" t="s">
        <v>14</v>
      </c>
      <c r="C80" s="2437" t="s">
        <v>2533</v>
      </c>
      <c r="D80" s="2437" t="s">
        <v>2534</v>
      </c>
      <c r="E80" s="2437" t="s">
        <v>2535</v>
      </c>
      <c r="F80" s="2437" t="s">
        <v>2385</v>
      </c>
      <c r="G80" s="2437" t="s">
        <v>2536</v>
      </c>
      <c r="H80" s="2437" t="s">
        <v>24</v>
      </c>
      <c r="I80" s="2437" t="s">
        <v>726</v>
      </c>
    </row>
    <row customHeight="1" ht="11.25">
      <c r="A81" s="2437" t="s">
        <v>2194</v>
      </c>
      <c r="B81" s="2437" t="s">
        <v>14</v>
      </c>
      <c r="C81" s="2437" t="s">
        <v>2537</v>
      </c>
      <c r="D81" s="2437" t="s">
        <v>2538</v>
      </c>
      <c r="E81" s="2437" t="s">
        <v>2539</v>
      </c>
      <c r="F81" s="2437" t="s">
        <v>2540</v>
      </c>
      <c r="G81" s="2437" t="s">
        <v>2541</v>
      </c>
      <c r="H81" s="2437" t="s">
        <v>24</v>
      </c>
      <c r="I81" s="2437" t="s">
        <v>726</v>
      </c>
    </row>
    <row customHeight="1" ht="11.25">
      <c r="A82" s="2437" t="s">
        <v>2194</v>
      </c>
      <c r="B82" s="2437" t="s">
        <v>14</v>
      </c>
      <c r="C82" s="2437" t="s">
        <v>2542</v>
      </c>
      <c r="D82" s="2437" t="s">
        <v>2543</v>
      </c>
      <c r="E82" s="2437" t="s">
        <v>2544</v>
      </c>
      <c r="F82" s="2437" t="s">
        <v>2545</v>
      </c>
      <c r="G82" s="2437" t="s">
        <v>2546</v>
      </c>
      <c r="H82" s="2437" t="s">
        <v>24</v>
      </c>
      <c r="I82" s="2437" t="s">
        <v>726</v>
      </c>
    </row>
    <row customHeight="1" ht="11.25">
      <c r="A83" s="2437" t="s">
        <v>2194</v>
      </c>
      <c r="B83" s="2437" t="s">
        <v>14</v>
      </c>
      <c r="C83" s="2437" t="s">
        <v>2547</v>
      </c>
      <c r="D83" s="2437" t="s">
        <v>2548</v>
      </c>
      <c r="E83" s="2437" t="s">
        <v>2549</v>
      </c>
      <c r="F83" s="2437" t="s">
        <v>2550</v>
      </c>
      <c r="G83" s="2437" t="s">
        <v>2551</v>
      </c>
      <c r="H83" s="2437" t="s">
        <v>24</v>
      </c>
      <c r="I83" s="2437" t="s">
        <v>726</v>
      </c>
    </row>
    <row customHeight="1" ht="11.25">
      <c r="A84" s="2437" t="s">
        <v>2194</v>
      </c>
      <c r="B84" s="2437" t="s">
        <v>14</v>
      </c>
      <c r="C84" s="2437" t="s">
        <v>2552</v>
      </c>
      <c r="D84" s="2437" t="s">
        <v>2553</v>
      </c>
      <c r="E84" s="2437" t="s">
        <v>2554</v>
      </c>
      <c r="F84" s="2437" t="s">
        <v>50</v>
      </c>
      <c r="G84" s="2437" t="s">
        <v>2555</v>
      </c>
      <c r="H84" s="2437" t="s">
        <v>24</v>
      </c>
      <c r="I84" s="2437" t="s">
        <v>726</v>
      </c>
    </row>
    <row customHeight="1" ht="11.25">
      <c r="A85" s="2437" t="s">
        <v>2194</v>
      </c>
      <c r="B85" s="2437" t="s">
        <v>14</v>
      </c>
      <c r="C85" s="2437" t="s">
        <v>2556</v>
      </c>
      <c r="D85" s="2437" t="s">
        <v>2557</v>
      </c>
      <c r="E85" s="2437" t="s">
        <v>2558</v>
      </c>
      <c r="F85" s="2437" t="s">
        <v>2252</v>
      </c>
      <c r="G85" s="2437" t="s">
        <v>2559</v>
      </c>
      <c r="H85" s="2437" t="s">
        <v>24</v>
      </c>
      <c r="I85" s="2437" t="s">
        <v>726</v>
      </c>
    </row>
    <row customHeight="1" ht="11.25">
      <c r="A86" s="2437" t="s">
        <v>2194</v>
      </c>
      <c r="B86" s="2437" t="s">
        <v>14</v>
      </c>
      <c r="C86" s="2437" t="s">
        <v>2560</v>
      </c>
      <c r="D86" s="2437" t="s">
        <v>2561</v>
      </c>
      <c r="E86" s="2437" t="s">
        <v>2562</v>
      </c>
      <c r="F86" s="2437" t="s">
        <v>2198</v>
      </c>
      <c r="G86" s="2437" t="s">
        <v>24</v>
      </c>
      <c r="H86" s="2437" t="s">
        <v>24</v>
      </c>
      <c r="I86" s="2437" t="s">
        <v>726</v>
      </c>
    </row>
    <row customHeight="1" ht="11.25">
      <c r="A87" s="2437" t="s">
        <v>2194</v>
      </c>
      <c r="B87" s="2437" t="s">
        <v>14</v>
      </c>
      <c r="C87" s="2437" t="s">
        <v>2563</v>
      </c>
      <c r="D87" s="2437" t="s">
        <v>2564</v>
      </c>
      <c r="E87" s="2437" t="s">
        <v>2565</v>
      </c>
      <c r="F87" s="2437" t="s">
        <v>50</v>
      </c>
      <c r="G87" s="2437" t="s">
        <v>2566</v>
      </c>
      <c r="H87" s="2437" t="s">
        <v>24</v>
      </c>
      <c r="I87" s="2437" t="s">
        <v>726</v>
      </c>
    </row>
    <row customHeight="1" ht="11.25">
      <c r="A88" s="2437" t="s">
        <v>2194</v>
      </c>
      <c r="B88" s="2437" t="s">
        <v>14</v>
      </c>
      <c r="C88" s="2437" t="s">
        <v>2567</v>
      </c>
      <c r="D88" s="2437" t="s">
        <v>2568</v>
      </c>
      <c r="E88" s="2437" t="s">
        <v>2569</v>
      </c>
      <c r="F88" s="2437" t="s">
        <v>2280</v>
      </c>
      <c r="G88" s="2437" t="s">
        <v>2570</v>
      </c>
      <c r="H88" s="2437" t="s">
        <v>24</v>
      </c>
      <c r="I88" s="2437" t="s">
        <v>726</v>
      </c>
    </row>
    <row customHeight="1" ht="11.25">
      <c r="A89" s="2437" t="s">
        <v>2194</v>
      </c>
      <c r="B89" s="2437" t="s">
        <v>14</v>
      </c>
      <c r="C89" s="2437" t="s">
        <v>2571</v>
      </c>
      <c r="D89" s="2437" t="s">
        <v>2572</v>
      </c>
      <c r="E89" s="2437" t="s">
        <v>2573</v>
      </c>
      <c r="F89" s="2437" t="s">
        <v>2574</v>
      </c>
      <c r="G89" s="2437" t="s">
        <v>2575</v>
      </c>
      <c r="H89" s="2437" t="s">
        <v>24</v>
      </c>
      <c r="I89" s="2437" t="s">
        <v>726</v>
      </c>
    </row>
    <row customHeight="1" ht="11.25">
      <c r="A90" s="2437" t="s">
        <v>2194</v>
      </c>
      <c r="B90" s="2437" t="s">
        <v>14</v>
      </c>
      <c r="C90" s="2437" t="s">
        <v>2576</v>
      </c>
      <c r="D90" s="2437" t="s">
        <v>2577</v>
      </c>
      <c r="E90" s="2437" t="s">
        <v>2578</v>
      </c>
      <c r="F90" s="2437" t="s">
        <v>2579</v>
      </c>
      <c r="G90" s="2437" t="s">
        <v>2580</v>
      </c>
      <c r="H90" s="2437" t="s">
        <v>24</v>
      </c>
      <c r="I90" s="2437" t="s">
        <v>726</v>
      </c>
    </row>
    <row customHeight="1" ht="11.25">
      <c r="A91" s="2437" t="s">
        <v>2194</v>
      </c>
      <c r="B91" s="2437" t="s">
        <v>14</v>
      </c>
      <c r="C91" s="2437" t="s">
        <v>2581</v>
      </c>
      <c r="D91" s="2437" t="s">
        <v>2582</v>
      </c>
      <c r="E91" s="2437" t="s">
        <v>2583</v>
      </c>
      <c r="F91" s="2437" t="s">
        <v>2584</v>
      </c>
      <c r="G91" s="2437" t="s">
        <v>24</v>
      </c>
      <c r="H91" s="2437" t="s">
        <v>24</v>
      </c>
      <c r="I91" s="2437" t="s">
        <v>726</v>
      </c>
    </row>
    <row customHeight="1" ht="11.25">
      <c r="A92" s="2437" t="s">
        <v>2194</v>
      </c>
      <c r="B92" s="2437" t="s">
        <v>14</v>
      </c>
      <c r="C92" s="2437" t="s">
        <v>2585</v>
      </c>
      <c r="D92" s="2437" t="s">
        <v>2586</v>
      </c>
      <c r="E92" s="2437" t="s">
        <v>2587</v>
      </c>
      <c r="F92" s="2437" t="s">
        <v>2588</v>
      </c>
      <c r="G92" s="2437" t="s">
        <v>2589</v>
      </c>
      <c r="H92" s="2437" t="s">
        <v>24</v>
      </c>
      <c r="I92" s="2437" t="s">
        <v>726</v>
      </c>
    </row>
    <row customHeight="1" ht="11.25">
      <c r="A93" s="2437" t="s">
        <v>2194</v>
      </c>
      <c r="B93" s="2437" t="s">
        <v>14</v>
      </c>
      <c r="C93" s="2437" t="s">
        <v>2590</v>
      </c>
      <c r="D93" s="2437" t="s">
        <v>2591</v>
      </c>
      <c r="E93" s="2437" t="s">
        <v>2592</v>
      </c>
      <c r="F93" s="2437" t="s">
        <v>2593</v>
      </c>
      <c r="G93" s="2437" t="s">
        <v>24</v>
      </c>
      <c r="H93" s="2437" t="s">
        <v>24</v>
      </c>
      <c r="I93" s="2437" t="s">
        <v>726</v>
      </c>
    </row>
    <row customHeight="1" ht="11.25">
      <c r="A94" s="2437" t="s">
        <v>2194</v>
      </c>
      <c r="B94" s="2437" t="s">
        <v>14</v>
      </c>
      <c r="C94" s="2437" t="s">
        <v>2594</v>
      </c>
      <c r="D94" s="2437" t="s">
        <v>2595</v>
      </c>
      <c r="E94" s="2437" t="s">
        <v>2596</v>
      </c>
      <c r="F94" s="2437" t="s">
        <v>2579</v>
      </c>
      <c r="G94" s="2437" t="s">
        <v>2597</v>
      </c>
      <c r="H94" s="2437" t="s">
        <v>24</v>
      </c>
      <c r="I94" s="2437" t="s">
        <v>726</v>
      </c>
    </row>
    <row customHeight="1" ht="11.25">
      <c r="A95" s="2437" t="s">
        <v>2194</v>
      </c>
      <c r="B95" s="2437" t="s">
        <v>14</v>
      </c>
      <c r="C95" s="2437" t="s">
        <v>2598</v>
      </c>
      <c r="D95" s="2437" t="s">
        <v>2599</v>
      </c>
      <c r="E95" s="2437" t="s">
        <v>2600</v>
      </c>
      <c r="F95" s="2437" t="s">
        <v>2252</v>
      </c>
      <c r="G95" s="2437" t="s">
        <v>2601</v>
      </c>
      <c r="H95" s="2437" t="s">
        <v>24</v>
      </c>
      <c r="I95" s="2437" t="s">
        <v>726</v>
      </c>
    </row>
    <row customHeight="1" ht="11.25">
      <c r="A96" s="2437" t="s">
        <v>2194</v>
      </c>
      <c r="B96" s="2437" t="s">
        <v>14</v>
      </c>
      <c r="C96" s="2437" t="s">
        <v>2602</v>
      </c>
      <c r="D96" s="2437" t="s">
        <v>2603</v>
      </c>
      <c r="E96" s="2437" t="s">
        <v>2604</v>
      </c>
      <c r="F96" s="2437" t="s">
        <v>2289</v>
      </c>
      <c r="G96" s="2437" t="s">
        <v>2605</v>
      </c>
      <c r="H96" s="2437" t="s">
        <v>2606</v>
      </c>
      <c r="I96" s="2437" t="s">
        <v>726</v>
      </c>
    </row>
    <row customHeight="1" ht="11.25">
      <c r="A97" s="2437" t="s">
        <v>2194</v>
      </c>
      <c r="B97" s="2437" t="s">
        <v>14</v>
      </c>
      <c r="C97" s="2437" t="s">
        <v>2607</v>
      </c>
      <c r="D97" s="2437" t="s">
        <v>2608</v>
      </c>
      <c r="E97" s="2437" t="s">
        <v>2609</v>
      </c>
      <c r="F97" s="2437" t="s">
        <v>50</v>
      </c>
      <c r="G97" s="2437" t="s">
        <v>2610</v>
      </c>
      <c r="H97" s="2437" t="s">
        <v>24</v>
      </c>
      <c r="I97" s="2437" t="s">
        <v>726</v>
      </c>
    </row>
    <row customHeight="1" ht="11.25">
      <c r="A98" s="2437" t="s">
        <v>2194</v>
      </c>
      <c r="B98" s="2437" t="s">
        <v>14</v>
      </c>
      <c r="C98" s="2437" t="s">
        <v>2611</v>
      </c>
      <c r="D98" s="2437" t="s">
        <v>2612</v>
      </c>
      <c r="E98" s="2437" t="s">
        <v>2613</v>
      </c>
      <c r="F98" s="2437" t="s">
        <v>50</v>
      </c>
      <c r="G98" s="2437" t="s">
        <v>2614</v>
      </c>
      <c r="H98" s="2437" t="s">
        <v>24</v>
      </c>
      <c r="I98" s="2437" t="s">
        <v>726</v>
      </c>
    </row>
    <row customHeight="1" ht="11.25">
      <c r="A99" s="2437" t="s">
        <v>2194</v>
      </c>
      <c r="B99" s="2437" t="s">
        <v>14</v>
      </c>
      <c r="C99" s="2437" t="s">
        <v>2615</v>
      </c>
      <c r="D99" s="2437" t="s">
        <v>2616</v>
      </c>
      <c r="E99" s="2437" t="s">
        <v>2617</v>
      </c>
      <c r="F99" s="2437" t="s">
        <v>2550</v>
      </c>
      <c r="G99" s="2437" t="s">
        <v>2618</v>
      </c>
      <c r="H99" s="2437" t="s">
        <v>24</v>
      </c>
      <c r="I99" s="2437" t="s">
        <v>726</v>
      </c>
    </row>
    <row customHeight="1" ht="11.25">
      <c r="A100" s="2437" t="s">
        <v>2194</v>
      </c>
      <c r="B100" s="2437" t="s">
        <v>14</v>
      </c>
      <c r="C100" s="2437" t="s">
        <v>2619</v>
      </c>
      <c r="D100" s="2437" t="s">
        <v>2620</v>
      </c>
      <c r="E100" s="2437" t="s">
        <v>2621</v>
      </c>
      <c r="F100" s="2437" t="s">
        <v>2550</v>
      </c>
      <c r="G100" s="2437" t="s">
        <v>2622</v>
      </c>
      <c r="H100" s="2437" t="s">
        <v>24</v>
      </c>
      <c r="I100" s="2437" t="s">
        <v>726</v>
      </c>
    </row>
    <row customHeight="1" ht="11.25">
      <c r="A101" s="2437" t="s">
        <v>2194</v>
      </c>
      <c r="B101" s="2437" t="s">
        <v>14</v>
      </c>
      <c r="C101" s="2437" t="s">
        <v>2623</v>
      </c>
      <c r="D101" s="2437" t="s">
        <v>2624</v>
      </c>
      <c r="E101" s="2437" t="s">
        <v>2625</v>
      </c>
      <c r="F101" s="2437" t="s">
        <v>2508</v>
      </c>
      <c r="G101" s="2437" t="s">
        <v>2626</v>
      </c>
      <c r="H101" s="2437" t="s">
        <v>24</v>
      </c>
      <c r="I101" s="2437" t="s">
        <v>726</v>
      </c>
    </row>
    <row customHeight="1" ht="11.25">
      <c r="A102" s="2437" t="s">
        <v>2194</v>
      </c>
      <c r="B102" s="2437" t="s">
        <v>14</v>
      </c>
      <c r="C102" s="2437" t="s">
        <v>2627</v>
      </c>
      <c r="D102" s="2437" t="s">
        <v>2628</v>
      </c>
      <c r="E102" s="2437" t="s">
        <v>2629</v>
      </c>
      <c r="F102" s="2437" t="s">
        <v>2630</v>
      </c>
      <c r="G102" s="2437" t="s">
        <v>2631</v>
      </c>
      <c r="H102" s="2437" t="s">
        <v>24</v>
      </c>
      <c r="I102" s="2437" t="s">
        <v>726</v>
      </c>
    </row>
    <row customHeight="1" ht="11.25">
      <c r="A103" s="2437" t="s">
        <v>2194</v>
      </c>
      <c r="B103" s="2437" t="s">
        <v>14</v>
      </c>
      <c r="C103" s="2437" t="s">
        <v>2632</v>
      </c>
      <c r="D103" s="2437" t="s">
        <v>2633</v>
      </c>
      <c r="E103" s="2437" t="s">
        <v>2634</v>
      </c>
      <c r="F103" s="2437" t="s">
        <v>2252</v>
      </c>
      <c r="G103" s="2437" t="s">
        <v>24</v>
      </c>
      <c r="H103" s="2437" t="s">
        <v>24</v>
      </c>
      <c r="I103" s="2437" t="s">
        <v>726</v>
      </c>
    </row>
    <row customHeight="1" ht="11.25">
      <c r="A104" s="2437" t="s">
        <v>2194</v>
      </c>
      <c r="B104" s="2437" t="s">
        <v>14</v>
      </c>
      <c r="C104" s="2437" t="s">
        <v>2635</v>
      </c>
      <c r="D104" s="2437" t="s">
        <v>2636</v>
      </c>
      <c r="E104" s="2437" t="s">
        <v>2637</v>
      </c>
      <c r="F104" s="2437" t="s">
        <v>2252</v>
      </c>
      <c r="G104" s="2437" t="s">
        <v>24</v>
      </c>
      <c r="H104" s="2437" t="s">
        <v>24</v>
      </c>
      <c r="I104" s="2437" t="s">
        <v>726</v>
      </c>
    </row>
    <row customHeight="1" ht="11.25">
      <c r="A105" s="2437" t="s">
        <v>2194</v>
      </c>
      <c r="B105" s="2437" t="s">
        <v>14</v>
      </c>
      <c r="C105" s="2437" t="s">
        <v>2638</v>
      </c>
      <c r="D105" s="2437" t="s">
        <v>2639</v>
      </c>
      <c r="E105" s="2437" t="s">
        <v>2640</v>
      </c>
      <c r="F105" s="2437" t="s">
        <v>2584</v>
      </c>
      <c r="G105" s="2437" t="s">
        <v>2641</v>
      </c>
      <c r="H105" s="2437" t="s">
        <v>24</v>
      </c>
      <c r="I105" s="2437" t="s">
        <v>726</v>
      </c>
    </row>
    <row customHeight="1" ht="11.25">
      <c r="A106" s="2437" t="s">
        <v>2194</v>
      </c>
      <c r="B106" s="2437" t="s">
        <v>14</v>
      </c>
      <c r="C106" s="2437" t="s">
        <v>2642</v>
      </c>
      <c r="D106" s="2437" t="s">
        <v>2643</v>
      </c>
      <c r="E106" s="2437" t="s">
        <v>2644</v>
      </c>
      <c r="F106" s="2437" t="s">
        <v>2584</v>
      </c>
      <c r="G106" s="2437" t="s">
        <v>2645</v>
      </c>
      <c r="H106" s="2437" t="s">
        <v>24</v>
      </c>
      <c r="I106" s="2437" t="s">
        <v>726</v>
      </c>
    </row>
    <row customHeight="1" ht="11.25">
      <c r="A107" s="2437" t="s">
        <v>2194</v>
      </c>
      <c r="B107" s="2437" t="s">
        <v>14</v>
      </c>
      <c r="C107" s="2437" t="s">
        <v>2646</v>
      </c>
      <c r="D107" s="2437" t="s">
        <v>2647</v>
      </c>
      <c r="E107" s="2437" t="s">
        <v>2648</v>
      </c>
      <c r="F107" s="2437" t="s">
        <v>2257</v>
      </c>
      <c r="G107" s="2437" t="s">
        <v>2649</v>
      </c>
      <c r="H107" s="2437" t="s">
        <v>24</v>
      </c>
      <c r="I107" s="2437" t="s">
        <v>726</v>
      </c>
    </row>
    <row customHeight="1" ht="11.25">
      <c r="A108" s="2437" t="s">
        <v>2194</v>
      </c>
      <c r="B108" s="2437" t="s">
        <v>14</v>
      </c>
      <c r="C108" s="2437" t="s">
        <v>2650</v>
      </c>
      <c r="D108" s="2437" t="s">
        <v>2651</v>
      </c>
      <c r="E108" s="2437" t="s">
        <v>2652</v>
      </c>
      <c r="F108" s="2437" t="s">
        <v>2289</v>
      </c>
      <c r="G108" s="2437" t="s">
        <v>2653</v>
      </c>
      <c r="H108" s="2437" t="s">
        <v>24</v>
      </c>
      <c r="I108" s="2437" t="s">
        <v>726</v>
      </c>
    </row>
    <row customHeight="1" ht="11.25">
      <c r="A109" s="2437" t="s">
        <v>2194</v>
      </c>
      <c r="B109" s="2437" t="s">
        <v>14</v>
      </c>
      <c r="C109" s="2437" t="s">
        <v>2654</v>
      </c>
      <c r="D109" s="2437" t="s">
        <v>2655</v>
      </c>
      <c r="E109" s="2437" t="s">
        <v>2656</v>
      </c>
      <c r="F109" s="2437" t="s">
        <v>2313</v>
      </c>
      <c r="G109" s="2437" t="s">
        <v>2657</v>
      </c>
      <c r="H109" s="2437" t="s">
        <v>24</v>
      </c>
      <c r="I109" s="2437" t="s">
        <v>726</v>
      </c>
    </row>
    <row customHeight="1" ht="11.25">
      <c r="A110" s="2437" t="s">
        <v>2194</v>
      </c>
      <c r="B110" s="2437" t="s">
        <v>14</v>
      </c>
      <c r="C110" s="2437" t="s">
        <v>2658</v>
      </c>
      <c r="D110" s="2437" t="s">
        <v>2659</v>
      </c>
      <c r="E110" s="2437" t="s">
        <v>2660</v>
      </c>
      <c r="F110" s="2437" t="s">
        <v>2289</v>
      </c>
      <c r="G110" s="2437" t="s">
        <v>2661</v>
      </c>
      <c r="H110" s="2437" t="s">
        <v>24</v>
      </c>
      <c r="I110" s="2437" t="s">
        <v>726</v>
      </c>
    </row>
    <row customHeight="1" ht="11.25">
      <c r="A111" s="2437" t="s">
        <v>2194</v>
      </c>
      <c r="B111" s="2437" t="s">
        <v>14</v>
      </c>
      <c r="C111" s="2437" t="s">
        <v>2662</v>
      </c>
      <c r="D111" s="2437" t="s">
        <v>2663</v>
      </c>
      <c r="E111" s="2437" t="s">
        <v>2664</v>
      </c>
      <c r="F111" s="2437" t="s">
        <v>2665</v>
      </c>
      <c r="G111" s="2437" t="s">
        <v>24</v>
      </c>
      <c r="H111" s="2437" t="s">
        <v>24</v>
      </c>
      <c r="I111" s="2437" t="s">
        <v>726</v>
      </c>
    </row>
    <row customHeight="1" ht="11.25">
      <c r="A112" s="2437" t="s">
        <v>2194</v>
      </c>
      <c r="B112" s="2437" t="s">
        <v>14</v>
      </c>
      <c r="C112" s="2437" t="s">
        <v>2666</v>
      </c>
      <c r="D112" s="2437" t="s">
        <v>2667</v>
      </c>
      <c r="E112" s="2437" t="s">
        <v>2668</v>
      </c>
      <c r="F112" s="2437" t="s">
        <v>2406</v>
      </c>
      <c r="G112" s="2437" t="s">
        <v>2669</v>
      </c>
      <c r="H112" s="2437" t="s">
        <v>2670</v>
      </c>
      <c r="I112" s="2437" t="s">
        <v>726</v>
      </c>
    </row>
    <row customHeight="1" ht="11.25">
      <c r="A113" s="2437" t="s">
        <v>2194</v>
      </c>
      <c r="B113" s="2437" t="s">
        <v>14</v>
      </c>
      <c r="C113" s="2437" t="s">
        <v>2671</v>
      </c>
      <c r="D113" s="2437" t="s">
        <v>2672</v>
      </c>
      <c r="E113" s="2437" t="s">
        <v>2673</v>
      </c>
      <c r="F113" s="2437" t="s">
        <v>2674</v>
      </c>
      <c r="G113" s="2437" t="s">
        <v>2675</v>
      </c>
      <c r="H113" s="2437" t="s">
        <v>24</v>
      </c>
      <c r="I113" s="2437" t="s">
        <v>726</v>
      </c>
    </row>
    <row customHeight="1" ht="11.25">
      <c r="A114" s="2437" t="s">
        <v>2194</v>
      </c>
      <c r="B114" s="2437" t="s">
        <v>14</v>
      </c>
      <c r="C114" s="2437" t="s">
        <v>2676</v>
      </c>
      <c r="D114" s="2437" t="s">
        <v>2677</v>
      </c>
      <c r="E114" s="2437" t="s">
        <v>2678</v>
      </c>
      <c r="F114" s="2437" t="s">
        <v>2579</v>
      </c>
      <c r="G114" s="2437" t="s">
        <v>24</v>
      </c>
      <c r="H114" s="2437" t="s">
        <v>24</v>
      </c>
      <c r="I114" s="2437" t="s">
        <v>726</v>
      </c>
    </row>
    <row customHeight="1" ht="11.25">
      <c r="A115" s="2437" t="s">
        <v>2194</v>
      </c>
      <c r="B115" s="2437" t="s">
        <v>14</v>
      </c>
      <c r="C115" s="2437" t="s">
        <v>2679</v>
      </c>
      <c r="D115" s="2437" t="s">
        <v>2680</v>
      </c>
      <c r="E115" s="2437" t="s">
        <v>2681</v>
      </c>
      <c r="F115" s="2437" t="s">
        <v>2682</v>
      </c>
      <c r="G115" s="2437" t="s">
        <v>24</v>
      </c>
      <c r="H115" s="2437" t="s">
        <v>24</v>
      </c>
      <c r="I115" s="2437" t="s">
        <v>726</v>
      </c>
    </row>
    <row customHeight="1" ht="11.25">
      <c r="A116" s="2437" t="s">
        <v>2194</v>
      </c>
      <c r="B116" s="2437" t="s">
        <v>14</v>
      </c>
      <c r="C116" s="2437" t="s">
        <v>2683</v>
      </c>
      <c r="D116" s="2437" t="s">
        <v>2684</v>
      </c>
      <c r="E116" s="2437" t="s">
        <v>2685</v>
      </c>
      <c r="F116" s="2437" t="s">
        <v>2368</v>
      </c>
      <c r="G116" s="2437" t="s">
        <v>2686</v>
      </c>
      <c r="H116" s="2437" t="s">
        <v>24</v>
      </c>
      <c r="I116" s="2437" t="s">
        <v>726</v>
      </c>
    </row>
    <row customHeight="1" ht="11.25">
      <c r="A117" s="2437" t="s">
        <v>2194</v>
      </c>
      <c r="B117" s="2437" t="s">
        <v>14</v>
      </c>
      <c r="C117" s="2437" t="s">
        <v>2687</v>
      </c>
      <c r="D117" s="2437" t="s">
        <v>2688</v>
      </c>
      <c r="E117" s="2437" t="s">
        <v>2689</v>
      </c>
      <c r="F117" s="2437" t="s">
        <v>2349</v>
      </c>
      <c r="G117" s="2437" t="s">
        <v>2690</v>
      </c>
      <c r="H117" s="2437" t="s">
        <v>24</v>
      </c>
      <c r="I117" s="2437" t="s">
        <v>726</v>
      </c>
    </row>
    <row customHeight="1" ht="11.25">
      <c r="A118" s="2437" t="s">
        <v>2194</v>
      </c>
      <c r="B118" s="2437" t="s">
        <v>14</v>
      </c>
      <c r="C118" s="2437" t="s">
        <v>2691</v>
      </c>
      <c r="D118" s="2437" t="s">
        <v>2692</v>
      </c>
      <c r="E118" s="2437" t="s">
        <v>2693</v>
      </c>
      <c r="F118" s="2437" t="s">
        <v>2349</v>
      </c>
      <c r="G118" s="2437" t="s">
        <v>2694</v>
      </c>
      <c r="H118" s="2437" t="s">
        <v>24</v>
      </c>
      <c r="I118" s="2437" t="s">
        <v>726</v>
      </c>
    </row>
    <row customHeight="1" ht="11.25">
      <c r="A119" s="2437" t="s">
        <v>2194</v>
      </c>
      <c r="B119" s="2437" t="s">
        <v>14</v>
      </c>
      <c r="C119" s="2437" t="s">
        <v>2695</v>
      </c>
      <c r="D119" s="2437" t="s">
        <v>2696</v>
      </c>
      <c r="E119" s="2437" t="s">
        <v>2697</v>
      </c>
      <c r="F119" s="2437" t="s">
        <v>2630</v>
      </c>
      <c r="G119" s="2437" t="s">
        <v>2698</v>
      </c>
      <c r="H119" s="2437" t="s">
        <v>24</v>
      </c>
      <c r="I119" s="2437" t="s">
        <v>726</v>
      </c>
    </row>
    <row customHeight="1" ht="11.25">
      <c r="A120" s="2437" t="s">
        <v>2194</v>
      </c>
      <c r="B120" s="2437" t="s">
        <v>14</v>
      </c>
      <c r="C120" s="2437" t="s">
        <v>2699</v>
      </c>
      <c r="D120" s="2437" t="s">
        <v>2700</v>
      </c>
      <c r="E120" s="2437" t="s">
        <v>2701</v>
      </c>
      <c r="F120" s="2437" t="s">
        <v>2252</v>
      </c>
      <c r="G120" s="2437" t="s">
        <v>2702</v>
      </c>
      <c r="H120" s="2437" t="s">
        <v>24</v>
      </c>
      <c r="I120" s="2437" t="s">
        <v>726</v>
      </c>
    </row>
    <row customHeight="1" ht="11.25">
      <c r="A121" s="2437" t="s">
        <v>2194</v>
      </c>
      <c r="B121" s="2437" t="s">
        <v>14</v>
      </c>
      <c r="C121" s="2437" t="s">
        <v>2703</v>
      </c>
      <c r="D121" s="2437" t="s">
        <v>2704</v>
      </c>
      <c r="E121" s="2437" t="s">
        <v>2705</v>
      </c>
      <c r="F121" s="2437" t="s">
        <v>2198</v>
      </c>
      <c r="G121" s="2437" t="s">
        <v>24</v>
      </c>
      <c r="H121" s="2437" t="s">
        <v>24</v>
      </c>
      <c r="I121" s="2437" t="s">
        <v>726</v>
      </c>
    </row>
    <row customHeight="1" ht="11.25">
      <c r="A122" s="2437" t="s">
        <v>2194</v>
      </c>
      <c r="B122" s="2437" t="s">
        <v>14</v>
      </c>
      <c r="C122" s="2437" t="s">
        <v>2706</v>
      </c>
      <c r="D122" s="2437" t="s">
        <v>2707</v>
      </c>
      <c r="E122" s="2437" t="s">
        <v>2708</v>
      </c>
      <c r="F122" s="2437" t="s">
        <v>2252</v>
      </c>
      <c r="G122" s="2437" t="s">
        <v>2709</v>
      </c>
      <c r="H122" s="2437" t="s">
        <v>24</v>
      </c>
      <c r="I122" s="2437" t="s">
        <v>726</v>
      </c>
    </row>
    <row customHeight="1" ht="11.25">
      <c r="A123" s="2437" t="s">
        <v>2194</v>
      </c>
      <c r="B123" s="2437" t="s">
        <v>14</v>
      </c>
      <c r="C123" s="2437" t="s">
        <v>2710</v>
      </c>
      <c r="D123" s="2437" t="s">
        <v>2711</v>
      </c>
      <c r="E123" s="2437" t="s">
        <v>2712</v>
      </c>
      <c r="F123" s="2437" t="s">
        <v>2289</v>
      </c>
      <c r="G123" s="2437" t="s">
        <v>2713</v>
      </c>
      <c r="H123" s="2437" t="s">
        <v>24</v>
      </c>
      <c r="I123" s="2437" t="s">
        <v>726</v>
      </c>
    </row>
    <row customHeight="1" ht="11.25">
      <c r="A124" s="2437" t="s">
        <v>2194</v>
      </c>
      <c r="B124" s="2437" t="s">
        <v>14</v>
      </c>
      <c r="C124" s="2437" t="s">
        <v>2714</v>
      </c>
      <c r="D124" s="2437" t="s">
        <v>2715</v>
      </c>
      <c r="E124" s="2437" t="s">
        <v>2716</v>
      </c>
      <c r="F124" s="2437" t="s">
        <v>2717</v>
      </c>
      <c r="G124" s="2437" t="s">
        <v>2718</v>
      </c>
      <c r="H124" s="2437" t="s">
        <v>24</v>
      </c>
      <c r="I124" s="2437" t="s">
        <v>726</v>
      </c>
    </row>
    <row customHeight="1" ht="11.25">
      <c r="A125" s="2437" t="s">
        <v>2194</v>
      </c>
      <c r="B125" s="2437" t="s">
        <v>14</v>
      </c>
      <c r="C125" s="2437" t="s">
        <v>2719</v>
      </c>
      <c r="D125" s="2437" t="s">
        <v>2720</v>
      </c>
      <c r="E125" s="2437" t="s">
        <v>2721</v>
      </c>
      <c r="F125" s="2437" t="s">
        <v>2550</v>
      </c>
      <c r="G125" s="2437" t="s">
        <v>24</v>
      </c>
      <c r="H125" s="2437" t="s">
        <v>24</v>
      </c>
      <c r="I125" s="2437" t="s">
        <v>726</v>
      </c>
    </row>
    <row customHeight="1" ht="11.25">
      <c r="A126" s="2437" t="s">
        <v>2194</v>
      </c>
      <c r="B126" s="2437" t="s">
        <v>14</v>
      </c>
      <c r="C126" s="2437" t="s">
        <v>2722</v>
      </c>
      <c r="D126" s="2437" t="s">
        <v>2723</v>
      </c>
      <c r="E126" s="2437" t="s">
        <v>2724</v>
      </c>
      <c r="F126" s="2437" t="s">
        <v>2289</v>
      </c>
      <c r="G126" s="2437" t="s">
        <v>2725</v>
      </c>
      <c r="H126" s="2437" t="s">
        <v>24</v>
      </c>
      <c r="I126" s="2437" t="s">
        <v>726</v>
      </c>
    </row>
    <row customHeight="1" ht="11.25">
      <c r="A127" s="2437" t="s">
        <v>2194</v>
      </c>
      <c r="B127" s="2437" t="s">
        <v>14</v>
      </c>
      <c r="C127" s="2437" t="s">
        <v>2726</v>
      </c>
      <c r="D127" s="2437" t="s">
        <v>2727</v>
      </c>
      <c r="E127" s="2437" t="s">
        <v>2728</v>
      </c>
      <c r="F127" s="2437" t="s">
        <v>2425</v>
      </c>
      <c r="G127" s="2437" t="s">
        <v>2439</v>
      </c>
      <c r="H127" s="2437" t="s">
        <v>24</v>
      </c>
      <c r="I127" s="2437" t="s">
        <v>726</v>
      </c>
    </row>
    <row customHeight="1" ht="11.25">
      <c r="A128" s="2437" t="s">
        <v>2194</v>
      </c>
      <c r="B128" s="2437" t="s">
        <v>14</v>
      </c>
      <c r="C128" s="2437" t="s">
        <v>2729</v>
      </c>
      <c r="D128" s="2437" t="s">
        <v>2730</v>
      </c>
      <c r="E128" s="2437" t="s">
        <v>2731</v>
      </c>
      <c r="F128" s="2437" t="s">
        <v>2289</v>
      </c>
      <c r="G128" s="2437" t="s">
        <v>2732</v>
      </c>
      <c r="H128" s="2437" t="s">
        <v>24</v>
      </c>
      <c r="I128" s="2437" t="s">
        <v>726</v>
      </c>
    </row>
    <row customHeight="1" ht="11.25">
      <c r="A129" s="2437" t="s">
        <v>2194</v>
      </c>
      <c r="B129" s="2437" t="s">
        <v>14</v>
      </c>
      <c r="C129" s="2437" t="s">
        <v>2733</v>
      </c>
      <c r="D129" s="2437" t="s">
        <v>2734</v>
      </c>
      <c r="E129" s="2437" t="s">
        <v>2735</v>
      </c>
      <c r="F129" s="2437" t="s">
        <v>2252</v>
      </c>
      <c r="G129" s="2437" t="s">
        <v>2736</v>
      </c>
      <c r="H129" s="2437" t="s">
        <v>24</v>
      </c>
      <c r="I129" s="2437" t="s">
        <v>726</v>
      </c>
    </row>
    <row customHeight="1" ht="11.25">
      <c r="A130" s="2437" t="s">
        <v>2194</v>
      </c>
      <c r="B130" s="2437" t="s">
        <v>14</v>
      </c>
      <c r="C130" s="2437" t="s">
        <v>2737</v>
      </c>
      <c r="D130" s="2437" t="s">
        <v>2738</v>
      </c>
      <c r="E130" s="2437" t="s">
        <v>2739</v>
      </c>
      <c r="F130" s="2437" t="s">
        <v>2584</v>
      </c>
      <c r="G130" s="2437" t="s">
        <v>2740</v>
      </c>
      <c r="H130" s="2437" t="s">
        <v>24</v>
      </c>
      <c r="I130" s="2437" t="s">
        <v>726</v>
      </c>
    </row>
    <row customHeight="1" ht="11.25">
      <c r="A131" s="2437" t="s">
        <v>2194</v>
      </c>
      <c r="B131" s="2437" t="s">
        <v>14</v>
      </c>
      <c r="C131" s="2437" t="s">
        <v>2741</v>
      </c>
      <c r="D131" s="2437" t="s">
        <v>2742</v>
      </c>
      <c r="E131" s="2437" t="s">
        <v>2743</v>
      </c>
      <c r="F131" s="2437" t="s">
        <v>2252</v>
      </c>
      <c r="G131" s="2437" t="s">
        <v>2744</v>
      </c>
      <c r="H131" s="2437" t="s">
        <v>24</v>
      </c>
      <c r="I131" s="2437" t="s">
        <v>726</v>
      </c>
    </row>
    <row customHeight="1" ht="11.25">
      <c r="A132" s="2437" t="s">
        <v>2194</v>
      </c>
      <c r="B132" s="2437" t="s">
        <v>14</v>
      </c>
      <c r="C132" s="2437" t="s">
        <v>2745</v>
      </c>
      <c r="D132" s="2437" t="s">
        <v>2746</v>
      </c>
      <c r="E132" s="2437" t="s">
        <v>2747</v>
      </c>
      <c r="F132" s="2437" t="s">
        <v>2252</v>
      </c>
      <c r="G132" s="2437" t="s">
        <v>2748</v>
      </c>
      <c r="H132" s="2437" t="s">
        <v>24</v>
      </c>
      <c r="I132" s="2437" t="s">
        <v>726</v>
      </c>
    </row>
    <row customHeight="1" ht="11.25">
      <c r="A133" s="2437" t="s">
        <v>2194</v>
      </c>
      <c r="B133" s="2437" t="s">
        <v>14</v>
      </c>
      <c r="C133" s="2437" t="s">
        <v>2749</v>
      </c>
      <c r="D133" s="2437" t="s">
        <v>2750</v>
      </c>
      <c r="E133" s="2437" t="s">
        <v>2751</v>
      </c>
      <c r="F133" s="2437" t="s">
        <v>2490</v>
      </c>
      <c r="G133" s="2437" t="s">
        <v>2752</v>
      </c>
      <c r="H133" s="2437" t="s">
        <v>24</v>
      </c>
      <c r="I133" s="2437" t="s">
        <v>726</v>
      </c>
    </row>
    <row customHeight="1" ht="11.25">
      <c r="A134" s="2437" t="s">
        <v>2194</v>
      </c>
      <c r="B134" s="2437" t="s">
        <v>14</v>
      </c>
      <c r="C134" s="2437" t="s">
        <v>2753</v>
      </c>
      <c r="D134" s="2437" t="s">
        <v>2754</v>
      </c>
      <c r="E134" s="2437" t="s">
        <v>2755</v>
      </c>
      <c r="F134" s="2437" t="s">
        <v>2416</v>
      </c>
      <c r="G134" s="2437" t="s">
        <v>2756</v>
      </c>
      <c r="H134" s="2437" t="s">
        <v>24</v>
      </c>
      <c r="I134" s="2437" t="s">
        <v>726</v>
      </c>
    </row>
    <row customHeight="1" ht="11.25">
      <c r="A135" s="2437" t="s">
        <v>2194</v>
      </c>
      <c r="B135" s="2437" t="s">
        <v>14</v>
      </c>
      <c r="C135" s="2437" t="s">
        <v>2757</v>
      </c>
      <c r="D135" s="2437" t="s">
        <v>2758</v>
      </c>
      <c r="E135" s="2437" t="s">
        <v>2759</v>
      </c>
      <c r="F135" s="2437" t="s">
        <v>2252</v>
      </c>
      <c r="G135" s="2437" t="s">
        <v>2744</v>
      </c>
      <c r="H135" s="2437" t="s">
        <v>24</v>
      </c>
      <c r="I135" s="2437" t="s">
        <v>726</v>
      </c>
    </row>
    <row customHeight="1" ht="11.25">
      <c r="A136" s="2437" t="s">
        <v>2194</v>
      </c>
      <c r="B136" s="2437" t="s">
        <v>14</v>
      </c>
      <c r="C136" s="2437" t="s">
        <v>2760</v>
      </c>
      <c r="D136" s="2437" t="s">
        <v>2761</v>
      </c>
      <c r="E136" s="2437" t="s">
        <v>2762</v>
      </c>
      <c r="F136" s="2437" t="s">
        <v>2584</v>
      </c>
      <c r="G136" s="2437" t="s">
        <v>2763</v>
      </c>
      <c r="H136" s="2437" t="s">
        <v>24</v>
      </c>
      <c r="I136" s="2437" t="s">
        <v>726</v>
      </c>
    </row>
    <row customHeight="1" ht="11.25">
      <c r="A137" s="2437" t="s">
        <v>2194</v>
      </c>
      <c r="B137" s="2437" t="s">
        <v>14</v>
      </c>
      <c r="C137" s="2437" t="s">
        <v>2764</v>
      </c>
      <c r="D137" s="2437" t="s">
        <v>2765</v>
      </c>
      <c r="E137" s="2437" t="s">
        <v>2766</v>
      </c>
      <c r="F137" s="2437" t="s">
        <v>2289</v>
      </c>
      <c r="G137" s="2437" t="s">
        <v>2767</v>
      </c>
      <c r="H137" s="2437" t="s">
        <v>24</v>
      </c>
      <c r="I137" s="2437" t="s">
        <v>726</v>
      </c>
    </row>
    <row customHeight="1" ht="11.25">
      <c r="A138" s="2437" t="s">
        <v>2194</v>
      </c>
      <c r="B138" s="2437" t="s">
        <v>14</v>
      </c>
      <c r="C138" s="2437" t="s">
        <v>2768</v>
      </c>
      <c r="D138" s="2437" t="s">
        <v>2769</v>
      </c>
      <c r="E138" s="2437" t="s">
        <v>2770</v>
      </c>
      <c r="F138" s="2437" t="s">
        <v>2289</v>
      </c>
      <c r="G138" s="2437" t="s">
        <v>2771</v>
      </c>
      <c r="H138" s="2437" t="s">
        <v>24</v>
      </c>
      <c r="I138" s="2437" t="s">
        <v>726</v>
      </c>
    </row>
    <row customHeight="1" ht="11.25">
      <c r="A139" s="2437" t="s">
        <v>2194</v>
      </c>
      <c r="B139" s="2437" t="s">
        <v>14</v>
      </c>
      <c r="C139" s="2437" t="s">
        <v>2772</v>
      </c>
      <c r="D139" s="2437" t="s">
        <v>2773</v>
      </c>
      <c r="E139" s="2437" t="s">
        <v>2774</v>
      </c>
      <c r="F139" s="2437" t="s">
        <v>2252</v>
      </c>
      <c r="G139" s="2437" t="s">
        <v>24</v>
      </c>
      <c r="H139" s="2437" t="s">
        <v>24</v>
      </c>
      <c r="I139" s="2437" t="s">
        <v>726</v>
      </c>
    </row>
    <row customHeight="1" ht="11.25">
      <c r="A140" s="2437" t="s">
        <v>2194</v>
      </c>
      <c r="B140" s="2437" t="s">
        <v>14</v>
      </c>
      <c r="C140" s="2437" t="s">
        <v>2775</v>
      </c>
      <c r="D140" s="2437" t="s">
        <v>2776</v>
      </c>
      <c r="E140" s="2437" t="s">
        <v>2777</v>
      </c>
      <c r="F140" s="2437" t="s">
        <v>2252</v>
      </c>
      <c r="G140" s="2437" t="s">
        <v>2778</v>
      </c>
      <c r="H140" s="2437" t="s">
        <v>24</v>
      </c>
      <c r="I140" s="2437" t="s">
        <v>726</v>
      </c>
    </row>
    <row customHeight="1" ht="11.25">
      <c r="A141" s="2437" t="s">
        <v>2194</v>
      </c>
      <c r="B141" s="2437" t="s">
        <v>14</v>
      </c>
      <c r="C141" s="2437" t="s">
        <v>2779</v>
      </c>
      <c r="D141" s="2437" t="s">
        <v>2780</v>
      </c>
      <c r="E141" s="2437" t="s">
        <v>2781</v>
      </c>
      <c r="F141" s="2437" t="s">
        <v>2289</v>
      </c>
      <c r="G141" s="2437" t="s">
        <v>24</v>
      </c>
      <c r="H141" s="2437" t="s">
        <v>24</v>
      </c>
      <c r="I141" s="2437" t="s">
        <v>726</v>
      </c>
    </row>
    <row customHeight="1" ht="11.25">
      <c r="A142" s="2437" t="s">
        <v>2194</v>
      </c>
      <c r="B142" s="2437" t="s">
        <v>14</v>
      </c>
      <c r="C142" s="2437" t="s">
        <v>2782</v>
      </c>
      <c r="D142" s="2437" t="s">
        <v>2783</v>
      </c>
      <c r="E142" s="2437" t="s">
        <v>2784</v>
      </c>
      <c r="F142" s="2437" t="s">
        <v>2550</v>
      </c>
      <c r="G142" s="2437" t="s">
        <v>2785</v>
      </c>
      <c r="H142" s="2437" t="s">
        <v>24</v>
      </c>
      <c r="I142" s="2437" t="s">
        <v>726</v>
      </c>
    </row>
    <row customHeight="1" ht="11.25">
      <c r="A143" s="2437" t="s">
        <v>2194</v>
      </c>
      <c r="B143" s="2437" t="s">
        <v>14</v>
      </c>
      <c r="C143" s="2437" t="s">
        <v>2786</v>
      </c>
      <c r="D143" s="2437" t="s">
        <v>2787</v>
      </c>
      <c r="E143" s="2437" t="s">
        <v>2788</v>
      </c>
      <c r="F143" s="2437" t="s">
        <v>2789</v>
      </c>
      <c r="G143" s="2437" t="s">
        <v>24</v>
      </c>
      <c r="H143" s="2437" t="s">
        <v>24</v>
      </c>
      <c r="I143" s="2437" t="s">
        <v>726</v>
      </c>
    </row>
    <row customHeight="1" ht="11.25">
      <c r="A144" s="2437" t="s">
        <v>2194</v>
      </c>
      <c r="B144" s="2437" t="s">
        <v>14</v>
      </c>
      <c r="C144" s="2437" t="s">
        <v>2790</v>
      </c>
      <c r="D144" s="2437" t="s">
        <v>2791</v>
      </c>
      <c r="E144" s="2437" t="s">
        <v>2792</v>
      </c>
      <c r="F144" s="2437" t="s">
        <v>2271</v>
      </c>
      <c r="G144" s="2437" t="s">
        <v>2793</v>
      </c>
      <c r="H144" s="2437" t="s">
        <v>24</v>
      </c>
      <c r="I144" s="2437" t="s">
        <v>726</v>
      </c>
    </row>
    <row customHeight="1" ht="11.25">
      <c r="A145" s="2437" t="s">
        <v>2194</v>
      </c>
      <c r="B145" s="2437" t="s">
        <v>14</v>
      </c>
      <c r="C145" s="2437" t="s">
        <v>2794</v>
      </c>
      <c r="D145" s="2437" t="s">
        <v>2795</v>
      </c>
      <c r="E145" s="2437" t="s">
        <v>2796</v>
      </c>
      <c r="F145" s="2437" t="s">
        <v>2550</v>
      </c>
      <c r="G145" s="2437" t="s">
        <v>2797</v>
      </c>
      <c r="H145" s="2437" t="s">
        <v>24</v>
      </c>
      <c r="I145" s="2437" t="s">
        <v>726</v>
      </c>
    </row>
    <row customHeight="1" ht="11.25">
      <c r="A146" s="2437" t="s">
        <v>2194</v>
      </c>
      <c r="B146" s="2437" t="s">
        <v>14</v>
      </c>
      <c r="C146" s="2437" t="s">
        <v>2798</v>
      </c>
      <c r="D146" s="2437" t="s">
        <v>2799</v>
      </c>
      <c r="E146" s="2437" t="s">
        <v>2800</v>
      </c>
      <c r="F146" s="2437" t="s">
        <v>2550</v>
      </c>
      <c r="G146" s="2437" t="s">
        <v>24</v>
      </c>
      <c r="H146" s="2437" t="s">
        <v>24</v>
      </c>
      <c r="I146" s="2437" t="s">
        <v>726</v>
      </c>
    </row>
    <row customHeight="1" ht="11.25">
      <c r="A147" s="2437" t="s">
        <v>2194</v>
      </c>
      <c r="B147" s="2437" t="s">
        <v>14</v>
      </c>
      <c r="C147" s="2437" t="s">
        <v>2801</v>
      </c>
      <c r="D147" s="2437" t="s">
        <v>2802</v>
      </c>
      <c r="E147" s="2437" t="s">
        <v>2803</v>
      </c>
      <c r="F147" s="2437" t="s">
        <v>2252</v>
      </c>
      <c r="G147" s="2437" t="s">
        <v>2804</v>
      </c>
      <c r="H147" s="2437" t="s">
        <v>24</v>
      </c>
      <c r="I147" s="2437" t="s">
        <v>726</v>
      </c>
    </row>
    <row customHeight="1" ht="11.25">
      <c r="A148" s="2437" t="s">
        <v>2194</v>
      </c>
      <c r="B148" s="2437" t="s">
        <v>14</v>
      </c>
      <c r="C148" s="2437" t="s">
        <v>2805</v>
      </c>
      <c r="D148" s="2437" t="s">
        <v>2806</v>
      </c>
      <c r="E148" s="2437" t="s">
        <v>2807</v>
      </c>
      <c r="F148" s="2437" t="s">
        <v>2808</v>
      </c>
      <c r="G148" s="2437" t="s">
        <v>2809</v>
      </c>
      <c r="H148" s="2437" t="s">
        <v>24</v>
      </c>
      <c r="I148" s="2437" t="s">
        <v>726</v>
      </c>
    </row>
    <row customHeight="1" ht="11.25">
      <c r="A149" s="2437" t="s">
        <v>2194</v>
      </c>
      <c r="B149" s="2437" t="s">
        <v>14</v>
      </c>
      <c r="C149" s="2437" t="s">
        <v>2810</v>
      </c>
      <c r="D149" s="2437" t="s">
        <v>2811</v>
      </c>
      <c r="E149" s="2437" t="s">
        <v>2812</v>
      </c>
      <c r="F149" s="2437" t="s">
        <v>2813</v>
      </c>
      <c r="G149" s="2437" t="s">
        <v>2814</v>
      </c>
      <c r="H149" s="2437" t="s">
        <v>24</v>
      </c>
      <c r="I149" s="2437" t="s">
        <v>726</v>
      </c>
    </row>
    <row customHeight="1" ht="11.25">
      <c r="A150" s="2437" t="s">
        <v>2194</v>
      </c>
      <c r="B150" s="2437" t="s">
        <v>14</v>
      </c>
      <c r="C150" s="2437" t="s">
        <v>2815</v>
      </c>
      <c r="D150" s="2437" t="s">
        <v>2816</v>
      </c>
      <c r="E150" s="2437" t="s">
        <v>2817</v>
      </c>
      <c r="F150" s="2437" t="s">
        <v>2252</v>
      </c>
      <c r="G150" s="2437" t="s">
        <v>24</v>
      </c>
      <c r="H150" s="2437" t="s">
        <v>24</v>
      </c>
      <c r="I150" s="2437" t="s">
        <v>726</v>
      </c>
    </row>
    <row customHeight="1" ht="11.25">
      <c r="A151" s="2437" t="s">
        <v>2194</v>
      </c>
      <c r="B151" s="2437" t="s">
        <v>14</v>
      </c>
      <c r="C151" s="2437" t="s">
        <v>2818</v>
      </c>
      <c r="D151" s="2437" t="s">
        <v>2819</v>
      </c>
      <c r="E151" s="2437" t="s">
        <v>2820</v>
      </c>
      <c r="F151" s="2437" t="s">
        <v>2252</v>
      </c>
      <c r="G151" s="2437" t="s">
        <v>2821</v>
      </c>
      <c r="H151" s="2437" t="s">
        <v>24</v>
      </c>
      <c r="I151" s="2437" t="s">
        <v>726</v>
      </c>
    </row>
    <row customHeight="1" ht="11.25">
      <c r="A152" s="2437" t="s">
        <v>2194</v>
      </c>
      <c r="B152" s="2437" t="s">
        <v>14</v>
      </c>
      <c r="C152" s="2437" t="s">
        <v>2822</v>
      </c>
      <c r="D152" s="2437" t="s">
        <v>2823</v>
      </c>
      <c r="E152" s="2437" t="s">
        <v>2824</v>
      </c>
      <c r="F152" s="2437" t="s">
        <v>2825</v>
      </c>
      <c r="G152" s="2437" t="s">
        <v>2826</v>
      </c>
      <c r="H152" s="2437" t="s">
        <v>24</v>
      </c>
      <c r="I152" s="2437" t="s">
        <v>726</v>
      </c>
    </row>
    <row customHeight="1" ht="11.25">
      <c r="A153" s="2437" t="s">
        <v>2194</v>
      </c>
      <c r="B153" s="2437" t="s">
        <v>14</v>
      </c>
      <c r="C153" s="2437" t="s">
        <v>2827</v>
      </c>
      <c r="D153" s="2437" t="s">
        <v>2828</v>
      </c>
      <c r="E153" s="2437" t="s">
        <v>2829</v>
      </c>
      <c r="F153" s="2437" t="s">
        <v>2830</v>
      </c>
      <c r="G153" s="2437" t="s">
        <v>2831</v>
      </c>
      <c r="H153" s="2437" t="s">
        <v>24</v>
      </c>
      <c r="I153" s="2437" t="s">
        <v>726</v>
      </c>
    </row>
    <row customHeight="1" ht="11.25">
      <c r="A154" s="2437" t="s">
        <v>2194</v>
      </c>
      <c r="B154" s="2437" t="s">
        <v>14</v>
      </c>
      <c r="C154" s="2437" t="s">
        <v>2832</v>
      </c>
      <c r="D154" s="2437" t="s">
        <v>2833</v>
      </c>
      <c r="E154" s="2437" t="s">
        <v>2834</v>
      </c>
      <c r="F154" s="2437" t="s">
        <v>2835</v>
      </c>
      <c r="G154" s="2437" t="s">
        <v>24</v>
      </c>
      <c r="H154" s="2437" t="s">
        <v>24</v>
      </c>
      <c r="I154" s="2437" t="s">
        <v>726</v>
      </c>
    </row>
    <row customHeight="1" ht="11.25">
      <c r="A155" s="2437" t="s">
        <v>2194</v>
      </c>
      <c r="B155" s="2437" t="s">
        <v>14</v>
      </c>
      <c r="C155" s="2437" t="s">
        <v>2836</v>
      </c>
      <c r="D155" s="2437" t="s">
        <v>2837</v>
      </c>
      <c r="E155" s="2437" t="s">
        <v>2838</v>
      </c>
      <c r="F155" s="2437" t="s">
        <v>2289</v>
      </c>
      <c r="G155" s="2437" t="s">
        <v>2839</v>
      </c>
      <c r="H155" s="2437" t="s">
        <v>24</v>
      </c>
      <c r="I155" s="2437" t="s">
        <v>726</v>
      </c>
    </row>
    <row customHeight="1" ht="11.25">
      <c r="A156" s="2437" t="s">
        <v>2194</v>
      </c>
      <c r="B156" s="2437" t="s">
        <v>14</v>
      </c>
      <c r="C156" s="2437" t="s">
        <v>2840</v>
      </c>
      <c r="D156" s="2437" t="s">
        <v>2841</v>
      </c>
      <c r="E156" s="2437" t="s">
        <v>2842</v>
      </c>
      <c r="F156" s="2437" t="s">
        <v>2843</v>
      </c>
      <c r="G156" s="2437" t="s">
        <v>2844</v>
      </c>
      <c r="H156" s="2437" t="s">
        <v>24</v>
      </c>
      <c r="I156" s="2437" t="s">
        <v>726</v>
      </c>
    </row>
    <row customHeight="1" ht="11.25">
      <c r="A157" s="2437" t="s">
        <v>2194</v>
      </c>
      <c r="B157" s="2437" t="s">
        <v>14</v>
      </c>
      <c r="C157" s="2437" t="s">
        <v>2845</v>
      </c>
      <c r="D157" s="2437" t="s">
        <v>2846</v>
      </c>
      <c r="E157" s="2437" t="s">
        <v>2847</v>
      </c>
      <c r="F157" s="2437" t="s">
        <v>2289</v>
      </c>
      <c r="G157" s="2437" t="s">
        <v>24</v>
      </c>
      <c r="H157" s="2437" t="s">
        <v>24</v>
      </c>
      <c r="I157" s="2437" t="s">
        <v>726</v>
      </c>
    </row>
    <row customHeight="1" ht="11.25">
      <c r="A158" s="2437" t="s">
        <v>2194</v>
      </c>
      <c r="B158" s="2437" t="s">
        <v>14</v>
      </c>
      <c r="C158" s="2437" t="s">
        <v>2848</v>
      </c>
      <c r="D158" s="2437" t="s">
        <v>2849</v>
      </c>
      <c r="E158" s="2437" t="s">
        <v>2850</v>
      </c>
      <c r="F158" s="2437" t="s">
        <v>2851</v>
      </c>
      <c r="G158" s="2437" t="s">
        <v>2852</v>
      </c>
      <c r="H158" s="2437" t="s">
        <v>24</v>
      </c>
      <c r="I158" s="2437" t="s">
        <v>726</v>
      </c>
    </row>
    <row customHeight="1" ht="11.25">
      <c r="A159" s="2437" t="s">
        <v>2194</v>
      </c>
      <c r="B159" s="2437" t="s">
        <v>14</v>
      </c>
      <c r="C159" s="2437" t="s">
        <v>2853</v>
      </c>
      <c r="D159" s="2437" t="s">
        <v>2854</v>
      </c>
      <c r="E159" s="2437" t="s">
        <v>2855</v>
      </c>
      <c r="F159" s="2437" t="s">
        <v>2856</v>
      </c>
      <c r="G159" s="2437" t="s">
        <v>24</v>
      </c>
      <c r="H159" s="2437" t="s">
        <v>24</v>
      </c>
      <c r="I159" s="2437" t="s">
        <v>726</v>
      </c>
    </row>
    <row customHeight="1" ht="11.25">
      <c r="A160" s="2437" t="s">
        <v>2194</v>
      </c>
      <c r="B160" s="2437" t="s">
        <v>14</v>
      </c>
      <c r="C160" s="2437" t="s">
        <v>2857</v>
      </c>
      <c r="D160" s="2437" t="s">
        <v>2858</v>
      </c>
      <c r="E160" s="2437" t="s">
        <v>2859</v>
      </c>
      <c r="F160" s="2437" t="s">
        <v>2231</v>
      </c>
      <c r="G160" s="2437" t="s">
        <v>2860</v>
      </c>
      <c r="H160" s="2437" t="s">
        <v>24</v>
      </c>
      <c r="I160" s="2437" t="s">
        <v>726</v>
      </c>
    </row>
    <row customHeight="1" ht="11.25">
      <c r="A161" s="2437" t="s">
        <v>2194</v>
      </c>
      <c r="B161" s="2437" t="s">
        <v>14</v>
      </c>
      <c r="C161" s="2437" t="s">
        <v>2861</v>
      </c>
      <c r="D161" s="2437" t="s">
        <v>2862</v>
      </c>
      <c r="E161" s="2437" t="s">
        <v>2220</v>
      </c>
      <c r="F161" s="2437" t="s">
        <v>2863</v>
      </c>
      <c r="G161" s="2437" t="s">
        <v>2864</v>
      </c>
      <c r="H161" s="2437" t="s">
        <v>24</v>
      </c>
      <c r="I161" s="2437" t="s">
        <v>726</v>
      </c>
    </row>
    <row customHeight="1" ht="11.25">
      <c r="A162" s="2437" t="s">
        <v>2194</v>
      </c>
      <c r="B162" s="2437" t="s">
        <v>14</v>
      </c>
      <c r="C162" s="2437" t="s">
        <v>2210</v>
      </c>
      <c r="D162" s="2437" t="s">
        <v>2207</v>
      </c>
      <c r="E162" s="2437" t="s">
        <v>2208</v>
      </c>
      <c r="F162" s="2437" t="s">
        <v>2211</v>
      </c>
      <c r="G162" s="2437" t="s">
        <v>2212</v>
      </c>
      <c r="H162" s="2437" t="s">
        <v>24</v>
      </c>
      <c r="I162" s="2437" t="s">
        <v>810</v>
      </c>
    </row>
    <row customHeight="1" ht="11.25">
      <c r="A163" s="2437" t="s">
        <v>2194</v>
      </c>
      <c r="B163" s="2437" t="s">
        <v>14</v>
      </c>
      <c r="C163" s="2437" t="s">
        <v>2223</v>
      </c>
      <c r="D163" s="2437" t="s">
        <v>2224</v>
      </c>
      <c r="E163" s="2437" t="s">
        <v>2225</v>
      </c>
      <c r="F163" s="2437" t="s">
        <v>2226</v>
      </c>
      <c r="G163" s="2437" t="s">
        <v>2227</v>
      </c>
      <c r="H163" s="2437" t="s">
        <v>24</v>
      </c>
      <c r="I163" s="2437" t="s">
        <v>810</v>
      </c>
    </row>
    <row customHeight="1" ht="11.25">
      <c r="A164" s="2437" t="s">
        <v>2194</v>
      </c>
      <c r="B164" s="2437" t="s">
        <v>14</v>
      </c>
      <c r="C164" s="2437" t="s">
        <v>2237</v>
      </c>
      <c r="D164" s="2437" t="s">
        <v>2238</v>
      </c>
      <c r="E164" s="2437" t="s">
        <v>2239</v>
      </c>
      <c r="F164" s="2437" t="s">
        <v>2240</v>
      </c>
      <c r="G164" s="2437" t="s">
        <v>2241</v>
      </c>
      <c r="H164" s="2437" t="s">
        <v>24</v>
      </c>
      <c r="I164" s="2437" t="s">
        <v>810</v>
      </c>
    </row>
    <row customHeight="1" ht="11.25">
      <c r="A165" s="2437" t="s">
        <v>2194</v>
      </c>
      <c r="B165" s="2437" t="s">
        <v>14</v>
      </c>
      <c r="C165" s="2437" t="s">
        <v>2254</v>
      </c>
      <c r="D165" s="2437" t="s">
        <v>2255</v>
      </c>
      <c r="E165" s="2437" t="s">
        <v>2256</v>
      </c>
      <c r="F165" s="2437" t="s">
        <v>2257</v>
      </c>
      <c r="G165" s="2437" t="s">
        <v>24</v>
      </c>
      <c r="H165" s="2437" t="s">
        <v>24</v>
      </c>
      <c r="I165" s="2437" t="s">
        <v>810</v>
      </c>
    </row>
    <row customHeight="1" ht="11.25">
      <c r="A166" s="2437" t="s">
        <v>2194</v>
      </c>
      <c r="B166" s="2437" t="s">
        <v>14</v>
      </c>
      <c r="C166" s="2437" t="s">
        <v>24</v>
      </c>
      <c r="D166" s="2437" t="s">
        <v>2303</v>
      </c>
      <c r="E166" s="2437" t="s">
        <v>2304</v>
      </c>
      <c r="F166" s="2437" t="s">
        <v>2289</v>
      </c>
      <c r="G166" s="2437" t="s">
        <v>24</v>
      </c>
      <c r="H166" s="2437" t="s">
        <v>24</v>
      </c>
      <c r="I166" s="2437" t="s">
        <v>810</v>
      </c>
    </row>
    <row customHeight="1" ht="11.25">
      <c r="A167" s="2437" t="s">
        <v>2194</v>
      </c>
      <c r="B167" s="2437" t="s">
        <v>14</v>
      </c>
      <c r="C167" s="2437" t="s">
        <v>2305</v>
      </c>
      <c r="D167" s="2437" t="s">
        <v>2306</v>
      </c>
      <c r="E167" s="2437" t="s">
        <v>2307</v>
      </c>
      <c r="F167" s="2437" t="s">
        <v>2308</v>
      </c>
      <c r="G167" s="2437" t="s">
        <v>2309</v>
      </c>
      <c r="H167" s="2437" t="s">
        <v>24</v>
      </c>
      <c r="I167" s="2437" t="s">
        <v>810</v>
      </c>
    </row>
    <row customHeight="1" ht="11.25">
      <c r="A168" s="2437" t="s">
        <v>2194</v>
      </c>
      <c r="B168" s="2437" t="s">
        <v>14</v>
      </c>
      <c r="C168" s="2437" t="s">
        <v>2315</v>
      </c>
      <c r="D168" s="2437" t="s">
        <v>2316</v>
      </c>
      <c r="E168" s="2437" t="s">
        <v>2317</v>
      </c>
      <c r="F168" s="2437" t="s">
        <v>2308</v>
      </c>
      <c r="G168" s="2437" t="s">
        <v>2318</v>
      </c>
      <c r="H168" s="2437" t="s">
        <v>24</v>
      </c>
      <c r="I168" s="2437" t="s">
        <v>810</v>
      </c>
    </row>
    <row customHeight="1" ht="11.25">
      <c r="A169" s="2437" t="s">
        <v>2194</v>
      </c>
      <c r="B169" s="2437" t="s">
        <v>14</v>
      </c>
      <c r="C169" s="2437" t="s">
        <v>2324</v>
      </c>
      <c r="D169" s="2437" t="s">
        <v>2325</v>
      </c>
      <c r="E169" s="2437" t="s">
        <v>2326</v>
      </c>
      <c r="F169" s="2437" t="s">
        <v>50</v>
      </c>
      <c r="G169" s="2437" t="s">
        <v>24</v>
      </c>
      <c r="H169" s="2437" t="s">
        <v>24</v>
      </c>
      <c r="I169" s="2437" t="s">
        <v>810</v>
      </c>
    </row>
    <row customHeight="1" ht="11.25">
      <c r="A170" s="2437" t="s">
        <v>2194</v>
      </c>
      <c r="B170" s="2437" t="s">
        <v>14</v>
      </c>
      <c r="C170" s="2437" t="s">
        <v>2332</v>
      </c>
      <c r="D170" s="2437" t="s">
        <v>2333</v>
      </c>
      <c r="E170" s="2437" t="s">
        <v>2334</v>
      </c>
      <c r="F170" s="2437" t="s">
        <v>2335</v>
      </c>
      <c r="G170" s="2437" t="s">
        <v>2336</v>
      </c>
      <c r="H170" s="2437" t="s">
        <v>24</v>
      </c>
      <c r="I170" s="2437" t="s">
        <v>810</v>
      </c>
    </row>
    <row customHeight="1" ht="11.25">
      <c r="A171" s="2437" t="s">
        <v>2194</v>
      </c>
      <c r="B171" s="2437" t="s">
        <v>14</v>
      </c>
      <c r="C171" s="2437" t="s">
        <v>2337</v>
      </c>
      <c r="D171" s="2437" t="s">
        <v>2338</v>
      </c>
      <c r="E171" s="2437" t="s">
        <v>2339</v>
      </c>
      <c r="F171" s="2437" t="s">
        <v>2340</v>
      </c>
      <c r="G171" s="2437" t="s">
        <v>2341</v>
      </c>
      <c r="H171" s="2437" t="s">
        <v>24</v>
      </c>
      <c r="I171" s="2437" t="s">
        <v>810</v>
      </c>
    </row>
    <row customHeight="1" ht="11.25">
      <c r="A172" s="2437" t="s">
        <v>2194</v>
      </c>
      <c r="B172" s="2437" t="s">
        <v>14</v>
      </c>
      <c r="C172" s="2437" t="s">
        <v>2342</v>
      </c>
      <c r="D172" s="2437" t="s">
        <v>2343</v>
      </c>
      <c r="E172" s="2437" t="s">
        <v>2344</v>
      </c>
      <c r="F172" s="2437" t="s">
        <v>2340</v>
      </c>
      <c r="G172" s="2437" t="s">
        <v>2345</v>
      </c>
      <c r="H172" s="2437" t="s">
        <v>24</v>
      </c>
      <c r="I172" s="2437" t="s">
        <v>810</v>
      </c>
    </row>
    <row customHeight="1" ht="11.25">
      <c r="A173" s="2437" t="s">
        <v>2194</v>
      </c>
      <c r="B173" s="2437" t="s">
        <v>14</v>
      </c>
      <c r="C173" s="2437" t="s">
        <v>2346</v>
      </c>
      <c r="D173" s="2437" t="s">
        <v>2347</v>
      </c>
      <c r="E173" s="2437" t="s">
        <v>2348</v>
      </c>
      <c r="F173" s="2437" t="s">
        <v>2349</v>
      </c>
      <c r="G173" s="2437" t="s">
        <v>2350</v>
      </c>
      <c r="H173" s="2437" t="s">
        <v>24</v>
      </c>
      <c r="I173" s="2437" t="s">
        <v>810</v>
      </c>
    </row>
    <row customHeight="1" ht="11.25">
      <c r="A174" s="2437" t="s">
        <v>2194</v>
      </c>
      <c r="B174" s="2437" t="s">
        <v>14</v>
      </c>
      <c r="C174" s="2437" t="s">
        <v>2351</v>
      </c>
      <c r="D174" s="2437" t="s">
        <v>2352</v>
      </c>
      <c r="E174" s="2437" t="s">
        <v>2353</v>
      </c>
      <c r="F174" s="2437" t="s">
        <v>2354</v>
      </c>
      <c r="G174" s="2437" t="s">
        <v>2355</v>
      </c>
      <c r="H174" s="2437" t="s">
        <v>24</v>
      </c>
      <c r="I174" s="2437" t="s">
        <v>810</v>
      </c>
    </row>
    <row customHeight="1" ht="11.25">
      <c r="A175" s="2437" t="s">
        <v>2194</v>
      </c>
      <c r="B175" s="2437" t="s">
        <v>14</v>
      </c>
      <c r="C175" s="2437" t="s">
        <v>2375</v>
      </c>
      <c r="D175" s="2437" t="s">
        <v>2376</v>
      </c>
      <c r="E175" s="2437" t="s">
        <v>2377</v>
      </c>
      <c r="F175" s="2437" t="s">
        <v>2289</v>
      </c>
      <c r="G175" s="2437" t="s">
        <v>2364</v>
      </c>
      <c r="H175" s="2437" t="s">
        <v>24</v>
      </c>
      <c r="I175" s="2437" t="s">
        <v>810</v>
      </c>
    </row>
    <row customHeight="1" ht="11.25">
      <c r="A176" s="2437" t="s">
        <v>2194</v>
      </c>
      <c r="B176" s="2437" t="s">
        <v>14</v>
      </c>
      <c r="C176" s="2437" t="s">
        <v>2378</v>
      </c>
      <c r="D176" s="2437" t="s">
        <v>2379</v>
      </c>
      <c r="E176" s="2437" t="s">
        <v>2380</v>
      </c>
      <c r="F176" s="2437" t="s">
        <v>2257</v>
      </c>
      <c r="G176" s="2437" t="s">
        <v>2381</v>
      </c>
      <c r="H176" s="2437" t="s">
        <v>24</v>
      </c>
      <c r="I176" s="2437" t="s">
        <v>810</v>
      </c>
    </row>
    <row customHeight="1" ht="11.25">
      <c r="A177" s="2437" t="s">
        <v>2194</v>
      </c>
      <c r="B177" s="2437" t="s">
        <v>14</v>
      </c>
      <c r="C177" s="2437" t="s">
        <v>2395</v>
      </c>
      <c r="D177" s="2437" t="s">
        <v>2396</v>
      </c>
      <c r="E177" s="2437" t="s">
        <v>2397</v>
      </c>
      <c r="F177" s="2437" t="s">
        <v>2289</v>
      </c>
      <c r="G177" s="2437" t="s">
        <v>2398</v>
      </c>
      <c r="H177" s="2437" t="s">
        <v>24</v>
      </c>
      <c r="I177" s="2437" t="s">
        <v>810</v>
      </c>
    </row>
    <row customHeight="1" ht="11.25">
      <c r="A178" s="2437" t="s">
        <v>2194</v>
      </c>
      <c r="B178" s="2437" t="s">
        <v>14</v>
      </c>
      <c r="C178" s="2437" t="s">
        <v>2399</v>
      </c>
      <c r="D178" s="2437" t="s">
        <v>2400</v>
      </c>
      <c r="E178" s="2437" t="s">
        <v>2401</v>
      </c>
      <c r="F178" s="2437" t="s">
        <v>2308</v>
      </c>
      <c r="G178" s="2437" t="s">
        <v>2402</v>
      </c>
      <c r="H178" s="2437" t="s">
        <v>24</v>
      </c>
      <c r="I178" s="2437" t="s">
        <v>810</v>
      </c>
    </row>
    <row customHeight="1" ht="11.25">
      <c r="A179" s="2437" t="s">
        <v>2194</v>
      </c>
      <c r="B179" s="2437" t="s">
        <v>14</v>
      </c>
      <c r="C179" s="2437" t="s">
        <v>2431</v>
      </c>
      <c r="D179" s="2437" t="s">
        <v>2432</v>
      </c>
      <c r="E179" s="2437" t="s">
        <v>2433</v>
      </c>
      <c r="F179" s="2437" t="s">
        <v>2434</v>
      </c>
      <c r="G179" s="2437" t="s">
        <v>2435</v>
      </c>
      <c r="H179" s="2437" t="s">
        <v>24</v>
      </c>
      <c r="I179" s="2437" t="s">
        <v>810</v>
      </c>
    </row>
    <row customHeight="1" ht="11.25">
      <c r="A180" s="2437" t="s">
        <v>2194</v>
      </c>
      <c r="B180" s="2437" t="s">
        <v>14</v>
      </c>
      <c r="C180" s="2437" t="s">
        <v>2445</v>
      </c>
      <c r="D180" s="2437" t="s">
        <v>2446</v>
      </c>
      <c r="E180" s="2437" t="s">
        <v>2447</v>
      </c>
      <c r="F180" s="2437" t="s">
        <v>2257</v>
      </c>
      <c r="G180" s="2437" t="s">
        <v>2448</v>
      </c>
      <c r="H180" s="2437" t="s">
        <v>24</v>
      </c>
      <c r="I180" s="2437" t="s">
        <v>810</v>
      </c>
    </row>
    <row customHeight="1" ht="11.25">
      <c r="A181" s="2437" t="s">
        <v>2194</v>
      </c>
      <c r="B181" s="2437" t="s">
        <v>14</v>
      </c>
      <c r="C181" s="2437" t="s">
        <v>2449</v>
      </c>
      <c r="D181" s="2437" t="s">
        <v>2450</v>
      </c>
      <c r="E181" s="2437" t="s">
        <v>2451</v>
      </c>
      <c r="F181" s="2437" t="s">
        <v>2257</v>
      </c>
      <c r="G181" s="2437" t="s">
        <v>2452</v>
      </c>
      <c r="H181" s="2437" t="s">
        <v>24</v>
      </c>
      <c r="I181" s="2437" t="s">
        <v>810</v>
      </c>
    </row>
    <row customHeight="1" ht="11.25">
      <c r="A182" s="2437" t="s">
        <v>2194</v>
      </c>
      <c r="B182" s="2437" t="s">
        <v>14</v>
      </c>
      <c r="C182" s="2437" t="s">
        <v>2482</v>
      </c>
      <c r="D182" s="2437" t="s">
        <v>2483</v>
      </c>
      <c r="E182" s="2437" t="s">
        <v>2484</v>
      </c>
      <c r="F182" s="2437" t="s">
        <v>2485</v>
      </c>
      <c r="G182" s="2437" t="s">
        <v>2486</v>
      </c>
      <c r="H182" s="2437" t="s">
        <v>24</v>
      </c>
      <c r="I182" s="2437" t="s">
        <v>810</v>
      </c>
    </row>
    <row customHeight="1" ht="11.25">
      <c r="A183" s="2437" t="s">
        <v>2194</v>
      </c>
      <c r="B183" s="2437" t="s">
        <v>14</v>
      </c>
      <c r="C183" s="2437" t="s">
        <v>2492</v>
      </c>
      <c r="D183" s="2437" t="s">
        <v>2493</v>
      </c>
      <c r="E183" s="2437" t="s">
        <v>2494</v>
      </c>
      <c r="F183" s="2437" t="s">
        <v>2485</v>
      </c>
      <c r="G183" s="2437" t="s">
        <v>2495</v>
      </c>
      <c r="H183" s="2437" t="s">
        <v>24</v>
      </c>
      <c r="I183" s="2437" t="s">
        <v>810</v>
      </c>
    </row>
    <row customHeight="1" ht="11.25">
      <c r="A184" s="2437" t="s">
        <v>2194</v>
      </c>
      <c r="B184" s="2437" t="s">
        <v>14</v>
      </c>
      <c r="C184" s="2437" t="s">
        <v>2496</v>
      </c>
      <c r="D184" s="2437" t="s">
        <v>2497</v>
      </c>
      <c r="E184" s="2437" t="s">
        <v>2498</v>
      </c>
      <c r="F184" s="2437" t="s">
        <v>2499</v>
      </c>
      <c r="G184" s="2437" t="s">
        <v>2500</v>
      </c>
      <c r="H184" s="2437" t="s">
        <v>24</v>
      </c>
      <c r="I184" s="2437" t="s">
        <v>810</v>
      </c>
    </row>
    <row customHeight="1" ht="11.25">
      <c r="A185" s="2437" t="s">
        <v>2194</v>
      </c>
      <c r="B185" s="2437" t="s">
        <v>14</v>
      </c>
      <c r="C185" s="2437" t="s">
        <v>2505</v>
      </c>
      <c r="D185" s="2437" t="s">
        <v>2506</v>
      </c>
      <c r="E185" s="2437" t="s">
        <v>2507</v>
      </c>
      <c r="F185" s="2437" t="s">
        <v>2508</v>
      </c>
      <c r="G185" s="2437" t="s">
        <v>2509</v>
      </c>
      <c r="H185" s="2437" t="s">
        <v>24</v>
      </c>
      <c r="I185" s="2437" t="s">
        <v>810</v>
      </c>
    </row>
    <row customHeight="1" ht="11.25">
      <c r="A186" s="2437" t="s">
        <v>2194</v>
      </c>
      <c r="B186" s="2437" t="s">
        <v>14</v>
      </c>
      <c r="C186" s="2437" t="s">
        <v>2510</v>
      </c>
      <c r="D186" s="2437" t="s">
        <v>2506</v>
      </c>
      <c r="E186" s="2437" t="s">
        <v>2511</v>
      </c>
      <c r="F186" s="2437" t="s">
        <v>2499</v>
      </c>
      <c r="G186" s="2437" t="s">
        <v>24</v>
      </c>
      <c r="H186" s="2437" t="s">
        <v>24</v>
      </c>
      <c r="I186" s="2437" t="s">
        <v>810</v>
      </c>
    </row>
    <row customHeight="1" ht="11.25">
      <c r="A187" s="2437" t="s">
        <v>2194</v>
      </c>
      <c r="B187" s="2437" t="s">
        <v>14</v>
      </c>
      <c r="C187" s="2437" t="s">
        <v>2512</v>
      </c>
      <c r="D187" s="2437" t="s">
        <v>2513</v>
      </c>
      <c r="E187" s="2437" t="s">
        <v>2514</v>
      </c>
      <c r="F187" s="2437" t="s">
        <v>2515</v>
      </c>
      <c r="G187" s="2437" t="s">
        <v>2516</v>
      </c>
      <c r="H187" s="2437" t="s">
        <v>24</v>
      </c>
      <c r="I187" s="2437" t="s">
        <v>810</v>
      </c>
    </row>
    <row customHeight="1" ht="11.25">
      <c r="A188" s="2437" t="s">
        <v>2194</v>
      </c>
      <c r="B188" s="2437" t="s">
        <v>14</v>
      </c>
      <c r="C188" s="2437" t="s">
        <v>2533</v>
      </c>
      <c r="D188" s="2437" t="s">
        <v>2534</v>
      </c>
      <c r="E188" s="2437" t="s">
        <v>2535</v>
      </c>
      <c r="F188" s="2437" t="s">
        <v>2385</v>
      </c>
      <c r="G188" s="2437" t="s">
        <v>2536</v>
      </c>
      <c r="H188" s="2437" t="s">
        <v>24</v>
      </c>
      <c r="I188" s="2437" t="s">
        <v>810</v>
      </c>
    </row>
    <row customHeight="1" ht="11.25">
      <c r="A189" s="2437" t="s">
        <v>2194</v>
      </c>
      <c r="B189" s="2437" t="s">
        <v>14</v>
      </c>
      <c r="C189" s="2437" t="s">
        <v>2537</v>
      </c>
      <c r="D189" s="2437" t="s">
        <v>2538</v>
      </c>
      <c r="E189" s="2437" t="s">
        <v>2539</v>
      </c>
      <c r="F189" s="2437" t="s">
        <v>2540</v>
      </c>
      <c r="G189" s="2437" t="s">
        <v>2541</v>
      </c>
      <c r="H189" s="2437" t="s">
        <v>24</v>
      </c>
      <c r="I189" s="2437" t="s">
        <v>810</v>
      </c>
    </row>
    <row customHeight="1" ht="11.25">
      <c r="A190" s="2437" t="s">
        <v>2194</v>
      </c>
      <c r="B190" s="2437" t="s">
        <v>14</v>
      </c>
      <c r="C190" s="2437" t="s">
        <v>2552</v>
      </c>
      <c r="D190" s="2437" t="s">
        <v>2553</v>
      </c>
      <c r="E190" s="2437" t="s">
        <v>2554</v>
      </c>
      <c r="F190" s="2437" t="s">
        <v>50</v>
      </c>
      <c r="G190" s="2437" t="s">
        <v>2555</v>
      </c>
      <c r="H190" s="2437" t="s">
        <v>24</v>
      </c>
      <c r="I190" s="2437" t="s">
        <v>810</v>
      </c>
    </row>
    <row customHeight="1" ht="11.25">
      <c r="A191" s="2437" t="s">
        <v>2194</v>
      </c>
      <c r="B191" s="2437" t="s">
        <v>14</v>
      </c>
      <c r="C191" s="2437" t="s">
        <v>2563</v>
      </c>
      <c r="D191" s="2437" t="s">
        <v>2564</v>
      </c>
      <c r="E191" s="2437" t="s">
        <v>2565</v>
      </c>
      <c r="F191" s="2437" t="s">
        <v>50</v>
      </c>
      <c r="G191" s="2437" t="s">
        <v>2566</v>
      </c>
      <c r="H191" s="2437" t="s">
        <v>24</v>
      </c>
      <c r="I191" s="2437" t="s">
        <v>810</v>
      </c>
    </row>
    <row customHeight="1" ht="11.25">
      <c r="A192" s="2437" t="s">
        <v>2194</v>
      </c>
      <c r="B192" s="2437" t="s">
        <v>14</v>
      </c>
      <c r="C192" s="2437" t="s">
        <v>2581</v>
      </c>
      <c r="D192" s="2437" t="s">
        <v>2582</v>
      </c>
      <c r="E192" s="2437" t="s">
        <v>2583</v>
      </c>
      <c r="F192" s="2437" t="s">
        <v>2584</v>
      </c>
      <c r="G192" s="2437" t="s">
        <v>24</v>
      </c>
      <c r="H192" s="2437" t="s">
        <v>24</v>
      </c>
      <c r="I192" s="2437" t="s">
        <v>810</v>
      </c>
    </row>
    <row customHeight="1" ht="11.25">
      <c r="A193" s="2437" t="s">
        <v>2194</v>
      </c>
      <c r="B193" s="2437" t="s">
        <v>14</v>
      </c>
      <c r="C193" s="2437" t="s">
        <v>2602</v>
      </c>
      <c r="D193" s="2437" t="s">
        <v>2603</v>
      </c>
      <c r="E193" s="2437" t="s">
        <v>2604</v>
      </c>
      <c r="F193" s="2437" t="s">
        <v>2289</v>
      </c>
      <c r="G193" s="2437" t="s">
        <v>2605</v>
      </c>
      <c r="H193" s="2437" t="s">
        <v>2606</v>
      </c>
      <c r="I193" s="2437" t="s">
        <v>810</v>
      </c>
    </row>
    <row customHeight="1" ht="11.25">
      <c r="A194" s="2437" t="s">
        <v>2194</v>
      </c>
      <c r="B194" s="2437" t="s">
        <v>14</v>
      </c>
      <c r="C194" s="2437" t="s">
        <v>2607</v>
      </c>
      <c r="D194" s="2437" t="s">
        <v>2608</v>
      </c>
      <c r="E194" s="2437" t="s">
        <v>2609</v>
      </c>
      <c r="F194" s="2437" t="s">
        <v>50</v>
      </c>
      <c r="G194" s="2437" t="s">
        <v>2610</v>
      </c>
      <c r="H194" s="2437" t="s">
        <v>24</v>
      </c>
      <c r="I194" s="2437" t="s">
        <v>810</v>
      </c>
    </row>
    <row customHeight="1" ht="11.25">
      <c r="A195" s="2437" t="s">
        <v>2194</v>
      </c>
      <c r="B195" s="2437" t="s">
        <v>14</v>
      </c>
      <c r="C195" s="2437" t="s">
        <v>2615</v>
      </c>
      <c r="D195" s="2437" t="s">
        <v>2616</v>
      </c>
      <c r="E195" s="2437" t="s">
        <v>2617</v>
      </c>
      <c r="F195" s="2437" t="s">
        <v>2550</v>
      </c>
      <c r="G195" s="2437" t="s">
        <v>2618</v>
      </c>
      <c r="H195" s="2437" t="s">
        <v>24</v>
      </c>
      <c r="I195" s="2437" t="s">
        <v>810</v>
      </c>
    </row>
    <row customHeight="1" ht="11.25">
      <c r="A196" s="2437" t="s">
        <v>2194</v>
      </c>
      <c r="B196" s="2437" t="s">
        <v>14</v>
      </c>
      <c r="C196" s="2437" t="s">
        <v>2623</v>
      </c>
      <c r="D196" s="2437" t="s">
        <v>2624</v>
      </c>
      <c r="E196" s="2437" t="s">
        <v>2625</v>
      </c>
      <c r="F196" s="2437" t="s">
        <v>2508</v>
      </c>
      <c r="G196" s="2437" t="s">
        <v>2626</v>
      </c>
      <c r="H196" s="2437" t="s">
        <v>24</v>
      </c>
      <c r="I196" s="2437" t="s">
        <v>810</v>
      </c>
    </row>
    <row customHeight="1" ht="11.25">
      <c r="A197" s="2437" t="s">
        <v>2194</v>
      </c>
      <c r="B197" s="2437" t="s">
        <v>14</v>
      </c>
      <c r="C197" s="2437" t="s">
        <v>2635</v>
      </c>
      <c r="D197" s="2437" t="s">
        <v>2636</v>
      </c>
      <c r="E197" s="2437" t="s">
        <v>2637</v>
      </c>
      <c r="F197" s="2437" t="s">
        <v>2252</v>
      </c>
      <c r="G197" s="2437" t="s">
        <v>24</v>
      </c>
      <c r="H197" s="2437" t="s">
        <v>24</v>
      </c>
      <c r="I197" s="2437" t="s">
        <v>810</v>
      </c>
    </row>
    <row customHeight="1" ht="11.25">
      <c r="A198" s="2437" t="s">
        <v>2194</v>
      </c>
      <c r="B198" s="2437" t="s">
        <v>14</v>
      </c>
      <c r="C198" s="2437" t="s">
        <v>2638</v>
      </c>
      <c r="D198" s="2437" t="s">
        <v>2639</v>
      </c>
      <c r="E198" s="2437" t="s">
        <v>2640</v>
      </c>
      <c r="F198" s="2437" t="s">
        <v>2584</v>
      </c>
      <c r="G198" s="2437" t="s">
        <v>2641</v>
      </c>
      <c r="H198" s="2437" t="s">
        <v>24</v>
      </c>
      <c r="I198" s="2437" t="s">
        <v>810</v>
      </c>
    </row>
    <row customHeight="1" ht="11.25">
      <c r="A199" s="2437" t="s">
        <v>2194</v>
      </c>
      <c r="B199" s="2437" t="s">
        <v>14</v>
      </c>
      <c r="C199" s="2437" t="s">
        <v>2646</v>
      </c>
      <c r="D199" s="2437" t="s">
        <v>2647</v>
      </c>
      <c r="E199" s="2437" t="s">
        <v>2648</v>
      </c>
      <c r="F199" s="2437" t="s">
        <v>2257</v>
      </c>
      <c r="G199" s="2437" t="s">
        <v>2649</v>
      </c>
      <c r="H199" s="2437" t="s">
        <v>24</v>
      </c>
      <c r="I199" s="2437" t="s">
        <v>810</v>
      </c>
    </row>
    <row customHeight="1" ht="11.25">
      <c r="A200" s="2437" t="s">
        <v>2194</v>
      </c>
      <c r="B200" s="2437" t="s">
        <v>14</v>
      </c>
      <c r="C200" s="2437" t="s">
        <v>2650</v>
      </c>
      <c r="D200" s="2437" t="s">
        <v>2651</v>
      </c>
      <c r="E200" s="2437" t="s">
        <v>2652</v>
      </c>
      <c r="F200" s="2437" t="s">
        <v>2289</v>
      </c>
      <c r="G200" s="2437" t="s">
        <v>2653</v>
      </c>
      <c r="H200" s="2437" t="s">
        <v>24</v>
      </c>
      <c r="I200" s="2437" t="s">
        <v>810</v>
      </c>
    </row>
    <row customHeight="1" ht="11.25">
      <c r="A201" s="2437" t="s">
        <v>2194</v>
      </c>
      <c r="B201" s="2437" t="s">
        <v>14</v>
      </c>
      <c r="C201" s="2437" t="s">
        <v>2658</v>
      </c>
      <c r="D201" s="2437" t="s">
        <v>2659</v>
      </c>
      <c r="E201" s="2437" t="s">
        <v>2660</v>
      </c>
      <c r="F201" s="2437" t="s">
        <v>2289</v>
      </c>
      <c r="G201" s="2437" t="s">
        <v>2661</v>
      </c>
      <c r="H201" s="2437" t="s">
        <v>24</v>
      </c>
      <c r="I201" s="2437" t="s">
        <v>810</v>
      </c>
    </row>
    <row customHeight="1" ht="11.25">
      <c r="A202" s="2437" t="s">
        <v>2194</v>
      </c>
      <c r="B202" s="2437" t="s">
        <v>14</v>
      </c>
      <c r="C202" s="2437" t="s">
        <v>2662</v>
      </c>
      <c r="D202" s="2437" t="s">
        <v>2663</v>
      </c>
      <c r="E202" s="2437" t="s">
        <v>2664</v>
      </c>
      <c r="F202" s="2437" t="s">
        <v>2665</v>
      </c>
      <c r="G202" s="2437" t="s">
        <v>24</v>
      </c>
      <c r="H202" s="2437" t="s">
        <v>24</v>
      </c>
      <c r="I202" s="2437" t="s">
        <v>810</v>
      </c>
    </row>
    <row customHeight="1" ht="11.25">
      <c r="A203" s="2437" t="s">
        <v>2194</v>
      </c>
      <c r="B203" s="2437" t="s">
        <v>14</v>
      </c>
      <c r="C203" s="2437" t="s">
        <v>2683</v>
      </c>
      <c r="D203" s="2437" t="s">
        <v>2684</v>
      </c>
      <c r="E203" s="2437" t="s">
        <v>2685</v>
      </c>
      <c r="F203" s="2437" t="s">
        <v>2368</v>
      </c>
      <c r="G203" s="2437" t="s">
        <v>2686</v>
      </c>
      <c r="H203" s="2437" t="s">
        <v>24</v>
      </c>
      <c r="I203" s="2437" t="s">
        <v>810</v>
      </c>
    </row>
    <row customHeight="1" ht="11.25">
      <c r="A204" s="2437" t="s">
        <v>2194</v>
      </c>
      <c r="B204" s="2437" t="s">
        <v>14</v>
      </c>
      <c r="C204" s="2437" t="s">
        <v>2687</v>
      </c>
      <c r="D204" s="2437" t="s">
        <v>2688</v>
      </c>
      <c r="E204" s="2437" t="s">
        <v>2689</v>
      </c>
      <c r="F204" s="2437" t="s">
        <v>2349</v>
      </c>
      <c r="G204" s="2437" t="s">
        <v>2690</v>
      </c>
      <c r="H204" s="2437" t="s">
        <v>24</v>
      </c>
      <c r="I204" s="2437" t="s">
        <v>810</v>
      </c>
    </row>
    <row customHeight="1" ht="11.25">
      <c r="A205" s="2437" t="s">
        <v>2194</v>
      </c>
      <c r="B205" s="2437" t="s">
        <v>14</v>
      </c>
      <c r="C205" s="2437" t="s">
        <v>2691</v>
      </c>
      <c r="D205" s="2437" t="s">
        <v>2692</v>
      </c>
      <c r="E205" s="2437" t="s">
        <v>2693</v>
      </c>
      <c r="F205" s="2437" t="s">
        <v>2349</v>
      </c>
      <c r="G205" s="2437" t="s">
        <v>2694</v>
      </c>
      <c r="H205" s="2437" t="s">
        <v>24</v>
      </c>
      <c r="I205" s="2437" t="s">
        <v>810</v>
      </c>
    </row>
    <row customHeight="1" ht="11.25">
      <c r="A206" s="2437" t="s">
        <v>2194</v>
      </c>
      <c r="B206" s="2437" t="s">
        <v>14</v>
      </c>
      <c r="C206" s="2437" t="s">
        <v>2710</v>
      </c>
      <c r="D206" s="2437" t="s">
        <v>2711</v>
      </c>
      <c r="E206" s="2437" t="s">
        <v>2712</v>
      </c>
      <c r="F206" s="2437" t="s">
        <v>2289</v>
      </c>
      <c r="G206" s="2437" t="s">
        <v>2713</v>
      </c>
      <c r="H206" s="2437" t="s">
        <v>24</v>
      </c>
      <c r="I206" s="2437" t="s">
        <v>810</v>
      </c>
    </row>
    <row customHeight="1" ht="11.25">
      <c r="A207" s="2437" t="s">
        <v>2194</v>
      </c>
      <c r="B207" s="2437" t="s">
        <v>14</v>
      </c>
      <c r="C207" s="2437" t="s">
        <v>2722</v>
      </c>
      <c r="D207" s="2437" t="s">
        <v>2723</v>
      </c>
      <c r="E207" s="2437" t="s">
        <v>2724</v>
      </c>
      <c r="F207" s="2437" t="s">
        <v>2289</v>
      </c>
      <c r="G207" s="2437" t="s">
        <v>2725</v>
      </c>
      <c r="H207" s="2437" t="s">
        <v>24</v>
      </c>
      <c r="I207" s="2437" t="s">
        <v>810</v>
      </c>
    </row>
    <row customHeight="1" ht="11.25">
      <c r="A208" s="2437" t="s">
        <v>2194</v>
      </c>
      <c r="B208" s="2437" t="s">
        <v>14</v>
      </c>
      <c r="C208" s="2437" t="s">
        <v>2729</v>
      </c>
      <c r="D208" s="2437" t="s">
        <v>2730</v>
      </c>
      <c r="E208" s="2437" t="s">
        <v>2731</v>
      </c>
      <c r="F208" s="2437" t="s">
        <v>2289</v>
      </c>
      <c r="G208" s="2437" t="s">
        <v>2732</v>
      </c>
      <c r="H208" s="2437" t="s">
        <v>24</v>
      </c>
      <c r="I208" s="2437" t="s">
        <v>810</v>
      </c>
    </row>
    <row customHeight="1" ht="11.25">
      <c r="A209" s="2437" t="s">
        <v>2194</v>
      </c>
      <c r="B209" s="2437" t="s">
        <v>14</v>
      </c>
      <c r="C209" s="2437" t="s">
        <v>2737</v>
      </c>
      <c r="D209" s="2437" t="s">
        <v>2738</v>
      </c>
      <c r="E209" s="2437" t="s">
        <v>2739</v>
      </c>
      <c r="F209" s="2437" t="s">
        <v>2584</v>
      </c>
      <c r="G209" s="2437" t="s">
        <v>2740</v>
      </c>
      <c r="H209" s="2437" t="s">
        <v>24</v>
      </c>
      <c r="I209" s="2437" t="s">
        <v>810</v>
      </c>
    </row>
    <row customHeight="1" ht="11.25">
      <c r="A210" s="2437" t="s">
        <v>2194</v>
      </c>
      <c r="B210" s="2437" t="s">
        <v>14</v>
      </c>
      <c r="C210" s="2437" t="s">
        <v>2741</v>
      </c>
      <c r="D210" s="2437" t="s">
        <v>2742</v>
      </c>
      <c r="E210" s="2437" t="s">
        <v>2743</v>
      </c>
      <c r="F210" s="2437" t="s">
        <v>2252</v>
      </c>
      <c r="G210" s="2437" t="s">
        <v>2744</v>
      </c>
      <c r="H210" s="2437" t="s">
        <v>24</v>
      </c>
      <c r="I210" s="2437" t="s">
        <v>810</v>
      </c>
    </row>
    <row customHeight="1" ht="11.25">
      <c r="A211" s="2437" t="s">
        <v>2194</v>
      </c>
      <c r="B211" s="2437" t="s">
        <v>14</v>
      </c>
      <c r="C211" s="2437" t="s">
        <v>2757</v>
      </c>
      <c r="D211" s="2437" t="s">
        <v>2758</v>
      </c>
      <c r="E211" s="2437" t="s">
        <v>2759</v>
      </c>
      <c r="F211" s="2437" t="s">
        <v>2252</v>
      </c>
      <c r="G211" s="2437" t="s">
        <v>2744</v>
      </c>
      <c r="H211" s="2437" t="s">
        <v>24</v>
      </c>
      <c r="I211" s="2437" t="s">
        <v>810</v>
      </c>
    </row>
    <row customHeight="1" ht="11.25">
      <c r="A212" s="2437" t="s">
        <v>2194</v>
      </c>
      <c r="B212" s="2437" t="s">
        <v>14</v>
      </c>
      <c r="C212" s="2437" t="s">
        <v>2760</v>
      </c>
      <c r="D212" s="2437" t="s">
        <v>2761</v>
      </c>
      <c r="E212" s="2437" t="s">
        <v>2762</v>
      </c>
      <c r="F212" s="2437" t="s">
        <v>2584</v>
      </c>
      <c r="G212" s="2437" t="s">
        <v>2763</v>
      </c>
      <c r="H212" s="2437" t="s">
        <v>24</v>
      </c>
      <c r="I212" s="2437" t="s">
        <v>810</v>
      </c>
    </row>
    <row customHeight="1" ht="11.25">
      <c r="A213" s="2437" t="s">
        <v>2194</v>
      </c>
      <c r="B213" s="2437" t="s">
        <v>14</v>
      </c>
      <c r="C213" s="2437" t="s">
        <v>2764</v>
      </c>
      <c r="D213" s="2437" t="s">
        <v>2765</v>
      </c>
      <c r="E213" s="2437" t="s">
        <v>2766</v>
      </c>
      <c r="F213" s="2437" t="s">
        <v>2289</v>
      </c>
      <c r="G213" s="2437" t="s">
        <v>2767</v>
      </c>
      <c r="H213" s="2437" t="s">
        <v>24</v>
      </c>
      <c r="I213" s="2437" t="s">
        <v>810</v>
      </c>
    </row>
    <row customHeight="1" ht="11.25">
      <c r="A214" s="2437" t="s">
        <v>2194</v>
      </c>
      <c r="B214" s="2437" t="s">
        <v>14</v>
      </c>
      <c r="C214" s="2437" t="s">
        <v>2775</v>
      </c>
      <c r="D214" s="2437" t="s">
        <v>2776</v>
      </c>
      <c r="E214" s="2437" t="s">
        <v>2777</v>
      </c>
      <c r="F214" s="2437" t="s">
        <v>2252</v>
      </c>
      <c r="G214" s="2437" t="s">
        <v>2778</v>
      </c>
      <c r="H214" s="2437" t="s">
        <v>24</v>
      </c>
      <c r="I214" s="2437" t="s">
        <v>810</v>
      </c>
    </row>
    <row customHeight="1" ht="11.25">
      <c r="A215" s="2437" t="s">
        <v>2194</v>
      </c>
      <c r="B215" s="2437" t="s">
        <v>14</v>
      </c>
      <c r="C215" s="2437" t="s">
        <v>2779</v>
      </c>
      <c r="D215" s="2437" t="s">
        <v>2780</v>
      </c>
      <c r="E215" s="2437" t="s">
        <v>2781</v>
      </c>
      <c r="F215" s="2437" t="s">
        <v>2289</v>
      </c>
      <c r="G215" s="2437" t="s">
        <v>24</v>
      </c>
      <c r="H215" s="2437" t="s">
        <v>24</v>
      </c>
      <c r="I215" s="2437" t="s">
        <v>810</v>
      </c>
    </row>
    <row customHeight="1" ht="11.25">
      <c r="A216" s="2437" t="s">
        <v>2194</v>
      </c>
      <c r="B216" s="2437" t="s">
        <v>14</v>
      </c>
      <c r="C216" s="2437" t="s">
        <v>2782</v>
      </c>
      <c r="D216" s="2437" t="s">
        <v>2783</v>
      </c>
      <c r="E216" s="2437" t="s">
        <v>2784</v>
      </c>
      <c r="F216" s="2437" t="s">
        <v>2550</v>
      </c>
      <c r="G216" s="2437" t="s">
        <v>2785</v>
      </c>
      <c r="H216" s="2437" t="s">
        <v>24</v>
      </c>
      <c r="I216" s="2437" t="s">
        <v>810</v>
      </c>
    </row>
    <row customHeight="1" ht="11.25">
      <c r="A217" s="2437" t="s">
        <v>2194</v>
      </c>
      <c r="B217" s="2437" t="s">
        <v>14</v>
      </c>
      <c r="C217" s="2437" t="s">
        <v>2798</v>
      </c>
      <c r="D217" s="2437" t="s">
        <v>2799</v>
      </c>
      <c r="E217" s="2437" t="s">
        <v>2800</v>
      </c>
      <c r="F217" s="2437" t="s">
        <v>2550</v>
      </c>
      <c r="G217" s="2437" t="s">
        <v>24</v>
      </c>
      <c r="H217" s="2437" t="s">
        <v>24</v>
      </c>
      <c r="I217" s="2437" t="s">
        <v>810</v>
      </c>
    </row>
    <row customHeight="1" ht="11.25">
      <c r="A218" s="2437" t="s">
        <v>2194</v>
      </c>
      <c r="B218" s="2437" t="s">
        <v>14</v>
      </c>
      <c r="C218" s="2437" t="s">
        <v>2805</v>
      </c>
      <c r="D218" s="2437" t="s">
        <v>2806</v>
      </c>
      <c r="E218" s="2437" t="s">
        <v>2807</v>
      </c>
      <c r="F218" s="2437" t="s">
        <v>2808</v>
      </c>
      <c r="G218" s="2437" t="s">
        <v>2809</v>
      </c>
      <c r="H218" s="2437" t="s">
        <v>24</v>
      </c>
      <c r="I218" s="2437" t="s">
        <v>810</v>
      </c>
    </row>
    <row customHeight="1" ht="11.25">
      <c r="A219" s="2437" t="s">
        <v>2194</v>
      </c>
      <c r="B219" s="2437" t="s">
        <v>14</v>
      </c>
      <c r="C219" s="2437" t="s">
        <v>2832</v>
      </c>
      <c r="D219" s="2437" t="s">
        <v>2833</v>
      </c>
      <c r="E219" s="2437" t="s">
        <v>2834</v>
      </c>
      <c r="F219" s="2437" t="s">
        <v>2835</v>
      </c>
      <c r="G219" s="2437" t="s">
        <v>24</v>
      </c>
      <c r="H219" s="2437" t="s">
        <v>24</v>
      </c>
      <c r="I219" s="2437" t="s">
        <v>810</v>
      </c>
    </row>
    <row customHeight="1" ht="11.25">
      <c r="A220" s="2437" t="s">
        <v>2194</v>
      </c>
      <c r="B220" s="2437" t="s">
        <v>14</v>
      </c>
      <c r="C220" s="2437" t="s">
        <v>2840</v>
      </c>
      <c r="D220" s="2437" t="s">
        <v>2841</v>
      </c>
      <c r="E220" s="2437" t="s">
        <v>2842</v>
      </c>
      <c r="F220" s="2437" t="s">
        <v>2843</v>
      </c>
      <c r="G220" s="2437" t="s">
        <v>2844</v>
      </c>
      <c r="H220" s="2437" t="s">
        <v>24</v>
      </c>
      <c r="I220" s="2437" t="s">
        <v>810</v>
      </c>
    </row>
    <row customHeight="1" ht="11.25">
      <c r="A221" s="2437" t="s">
        <v>2194</v>
      </c>
      <c r="B221" s="2437" t="s">
        <v>14</v>
      </c>
      <c r="C221" s="2437" t="s">
        <v>2848</v>
      </c>
      <c r="D221" s="2437" t="s">
        <v>2849</v>
      </c>
      <c r="E221" s="2437" t="s">
        <v>2850</v>
      </c>
      <c r="F221" s="2437" t="s">
        <v>2851</v>
      </c>
      <c r="G221" s="2437" t="s">
        <v>2852</v>
      </c>
      <c r="H221" s="2437" t="s">
        <v>24</v>
      </c>
      <c r="I221" s="2437" t="s">
        <v>810</v>
      </c>
    </row>
    <row customHeight="1" ht="11.25">
      <c r="A222" s="2437" t="s">
        <v>2194</v>
      </c>
      <c r="B222" s="2437" t="s">
        <v>14</v>
      </c>
      <c r="C222" s="2437" t="s">
        <v>2865</v>
      </c>
      <c r="D222" s="2437" t="s">
        <v>2866</v>
      </c>
      <c r="E222" s="2437" t="s">
        <v>2867</v>
      </c>
      <c r="F222" s="2437" t="s">
        <v>2574</v>
      </c>
      <c r="G222" s="2437" t="s">
        <v>2868</v>
      </c>
      <c r="H222" s="2437" t="s">
        <v>24</v>
      </c>
      <c r="I222" s="2437" t="s">
        <v>772</v>
      </c>
    </row>
    <row customHeight="1" ht="11.25">
      <c r="A223" s="2437" t="s">
        <v>2194</v>
      </c>
      <c r="B223" s="2437" t="s">
        <v>14</v>
      </c>
      <c r="C223" s="2437" t="s">
        <v>2195</v>
      </c>
      <c r="D223" s="2437" t="s">
        <v>2196</v>
      </c>
      <c r="E223" s="2437" t="s">
        <v>2197</v>
      </c>
      <c r="F223" s="2437" t="s">
        <v>2198</v>
      </c>
      <c r="G223" s="2437" t="s">
        <v>24</v>
      </c>
      <c r="H223" s="2437" t="s">
        <v>24</v>
      </c>
      <c r="I223" s="2437" t="s">
        <v>772</v>
      </c>
    </row>
    <row customHeight="1" ht="11.25">
      <c r="A224" s="2437" t="s">
        <v>2194</v>
      </c>
      <c r="B224" s="2437" t="s">
        <v>14</v>
      </c>
      <c r="C224" s="2437" t="s">
        <v>2199</v>
      </c>
      <c r="D224" s="2437" t="s">
        <v>2200</v>
      </c>
      <c r="E224" s="2437" t="s">
        <v>2201</v>
      </c>
      <c r="F224" s="2437" t="s">
        <v>50</v>
      </c>
      <c r="G224" s="2437" t="s">
        <v>2202</v>
      </c>
      <c r="H224" s="2437" t="s">
        <v>24</v>
      </c>
      <c r="I224" s="2437" t="s">
        <v>772</v>
      </c>
    </row>
    <row customHeight="1" ht="11.25">
      <c r="A225" s="2437" t="s">
        <v>2194</v>
      </c>
      <c r="B225" s="2437" t="s">
        <v>14</v>
      </c>
      <c r="C225" s="2437" t="s">
        <v>2206</v>
      </c>
      <c r="D225" s="2437" t="s">
        <v>2207</v>
      </c>
      <c r="E225" s="2437" t="s">
        <v>2208</v>
      </c>
      <c r="F225" s="2437" t="s">
        <v>2209</v>
      </c>
      <c r="G225" s="2437" t="s">
        <v>24</v>
      </c>
      <c r="H225" s="2437" t="s">
        <v>24</v>
      </c>
      <c r="I225" s="2437" t="s">
        <v>772</v>
      </c>
    </row>
    <row customHeight="1" ht="11.25">
      <c r="A226" s="2437" t="s">
        <v>2194</v>
      </c>
      <c r="B226" s="2437" t="s">
        <v>14</v>
      </c>
      <c r="C226" s="2437" t="s">
        <v>2218</v>
      </c>
      <c r="D226" s="2437" t="s">
        <v>2219</v>
      </c>
      <c r="E226" s="2437" t="s">
        <v>2220</v>
      </c>
      <c r="F226" s="2437" t="s">
        <v>2221</v>
      </c>
      <c r="G226" s="2437" t="s">
        <v>2222</v>
      </c>
      <c r="H226" s="2437" t="s">
        <v>24</v>
      </c>
      <c r="I226" s="2437" t="s">
        <v>772</v>
      </c>
    </row>
    <row customHeight="1" ht="11.25">
      <c r="A227" s="2437" t="s">
        <v>2194</v>
      </c>
      <c r="B227" s="2437" t="s">
        <v>14</v>
      </c>
      <c r="C227" s="2437" t="s">
        <v>2869</v>
      </c>
      <c r="D227" s="2437" t="s">
        <v>2870</v>
      </c>
      <c r="E227" s="2437" t="s">
        <v>2871</v>
      </c>
      <c r="F227" s="2437" t="s">
        <v>2322</v>
      </c>
      <c r="G227" s="2437" t="s">
        <v>2872</v>
      </c>
      <c r="H227" s="2437" t="s">
        <v>24</v>
      </c>
      <c r="I227" s="2437" t="s">
        <v>772</v>
      </c>
    </row>
    <row customHeight="1" ht="11.25">
      <c r="A228" s="2437" t="s">
        <v>2194</v>
      </c>
      <c r="B228" s="2437" t="s">
        <v>14</v>
      </c>
      <c r="C228" s="2437" t="s">
        <v>2233</v>
      </c>
      <c r="D228" s="2437" t="s">
        <v>2234</v>
      </c>
      <c r="E228" s="2437" t="s">
        <v>2235</v>
      </c>
      <c r="F228" s="2437" t="s">
        <v>2236</v>
      </c>
      <c r="G228" s="2437" t="s">
        <v>24</v>
      </c>
      <c r="H228" s="2437" t="s">
        <v>24</v>
      </c>
      <c r="I228" s="2437" t="s">
        <v>772</v>
      </c>
    </row>
    <row customHeight="1" ht="11.25">
      <c r="A229" s="2437" t="s">
        <v>2194</v>
      </c>
      <c r="B229" s="2437" t="s">
        <v>14</v>
      </c>
      <c r="C229" s="2437" t="s">
        <v>2873</v>
      </c>
      <c r="D229" s="2437" t="s">
        <v>2874</v>
      </c>
      <c r="E229" s="2437" t="s">
        <v>2875</v>
      </c>
      <c r="F229" s="2437" t="s">
        <v>2226</v>
      </c>
      <c r="G229" s="2437" t="s">
        <v>24</v>
      </c>
      <c r="H229" s="2437" t="s">
        <v>24</v>
      </c>
      <c r="I229" s="2437" t="s">
        <v>772</v>
      </c>
    </row>
    <row customHeight="1" ht="11.25">
      <c r="A230" s="2437" t="s">
        <v>2194</v>
      </c>
      <c r="B230" s="2437" t="s">
        <v>14</v>
      </c>
      <c r="C230" s="2437" t="s">
        <v>2237</v>
      </c>
      <c r="D230" s="2437" t="s">
        <v>2238</v>
      </c>
      <c r="E230" s="2437" t="s">
        <v>2239</v>
      </c>
      <c r="F230" s="2437" t="s">
        <v>2240</v>
      </c>
      <c r="G230" s="2437" t="s">
        <v>2241</v>
      </c>
      <c r="H230" s="2437" t="s">
        <v>24</v>
      </c>
      <c r="I230" s="2437" t="s">
        <v>772</v>
      </c>
    </row>
    <row customHeight="1" ht="11.25">
      <c r="A231" s="2437" t="s">
        <v>2194</v>
      </c>
      <c r="B231" s="2437" t="s">
        <v>14</v>
      </c>
      <c r="C231" s="2437" t="s">
        <v>2242</v>
      </c>
      <c r="D231" s="2437" t="s">
        <v>2243</v>
      </c>
      <c r="E231" s="2437" t="s">
        <v>2244</v>
      </c>
      <c r="F231" s="2437" t="s">
        <v>2198</v>
      </c>
      <c r="G231" s="2437" t="s">
        <v>2245</v>
      </c>
      <c r="H231" s="2437" t="s">
        <v>24</v>
      </c>
      <c r="I231" s="2437" t="s">
        <v>772</v>
      </c>
    </row>
    <row customHeight="1" ht="11.25">
      <c r="A232" s="2437" t="s">
        <v>2194</v>
      </c>
      <c r="B232" s="2437" t="s">
        <v>14</v>
      </c>
      <c r="C232" s="2437" t="s">
        <v>2246</v>
      </c>
      <c r="D232" s="2437" t="s">
        <v>2247</v>
      </c>
      <c r="E232" s="2437" t="s">
        <v>2248</v>
      </c>
      <c r="F232" s="2437" t="s">
        <v>2198</v>
      </c>
      <c r="G232" s="2437" t="s">
        <v>24</v>
      </c>
      <c r="H232" s="2437" t="s">
        <v>24</v>
      </c>
      <c r="I232" s="2437" t="s">
        <v>772</v>
      </c>
    </row>
    <row customHeight="1" ht="11.25">
      <c r="A233" s="2437" t="s">
        <v>2194</v>
      </c>
      <c r="B233" s="2437" t="s">
        <v>14</v>
      </c>
      <c r="C233" s="2437" t="s">
        <v>2258</v>
      </c>
      <c r="D233" s="2437" t="s">
        <v>2259</v>
      </c>
      <c r="E233" s="2437" t="s">
        <v>2260</v>
      </c>
      <c r="F233" s="2437" t="s">
        <v>2261</v>
      </c>
      <c r="G233" s="2437" t="s">
        <v>2262</v>
      </c>
      <c r="H233" s="2437" t="s">
        <v>24</v>
      </c>
      <c r="I233" s="2437" t="s">
        <v>772</v>
      </c>
    </row>
    <row customHeight="1" ht="11.25">
      <c r="A234" s="2437" t="s">
        <v>2194</v>
      </c>
      <c r="B234" s="2437" t="s">
        <v>14</v>
      </c>
      <c r="C234" s="2437" t="s">
        <v>2286</v>
      </c>
      <c r="D234" s="2437" t="s">
        <v>2287</v>
      </c>
      <c r="E234" s="2437" t="s">
        <v>2288</v>
      </c>
      <c r="F234" s="2437" t="s">
        <v>2289</v>
      </c>
      <c r="G234" s="2437" t="s">
        <v>2290</v>
      </c>
      <c r="H234" s="2437" t="s">
        <v>24</v>
      </c>
      <c r="I234" s="2437" t="s">
        <v>772</v>
      </c>
    </row>
    <row customHeight="1" ht="11.25">
      <c r="A235" s="2437" t="s">
        <v>2194</v>
      </c>
      <c r="B235" s="2437" t="s">
        <v>14</v>
      </c>
      <c r="C235" s="2437" t="s">
        <v>24</v>
      </c>
      <c r="D235" s="2437" t="s">
        <v>2303</v>
      </c>
      <c r="E235" s="2437" t="s">
        <v>2304</v>
      </c>
      <c r="F235" s="2437" t="s">
        <v>2289</v>
      </c>
      <c r="G235" s="2437" t="s">
        <v>24</v>
      </c>
      <c r="H235" s="2437" t="s">
        <v>24</v>
      </c>
      <c r="I235" s="2437" t="s">
        <v>772</v>
      </c>
    </row>
    <row customHeight="1" ht="11.25">
      <c r="A236" s="2437" t="s">
        <v>2194</v>
      </c>
      <c r="B236" s="2437" t="s">
        <v>14</v>
      </c>
      <c r="C236" s="2437" t="s">
        <v>2876</v>
      </c>
      <c r="D236" s="2437" t="s">
        <v>2877</v>
      </c>
      <c r="E236" s="2437" t="s">
        <v>2878</v>
      </c>
      <c r="F236" s="2437" t="s">
        <v>2434</v>
      </c>
      <c r="G236" s="2437" t="s">
        <v>2879</v>
      </c>
      <c r="H236" s="2437" t="s">
        <v>24</v>
      </c>
      <c r="I236" s="2437" t="s">
        <v>772</v>
      </c>
    </row>
    <row customHeight="1" ht="11.25">
      <c r="A237" s="2437" t="s">
        <v>2194</v>
      </c>
      <c r="B237" s="2437" t="s">
        <v>14</v>
      </c>
      <c r="C237" s="2437" t="s">
        <v>2880</v>
      </c>
      <c r="D237" s="2437" t="s">
        <v>2881</v>
      </c>
      <c r="E237" s="2437" t="s">
        <v>2882</v>
      </c>
      <c r="F237" s="2437" t="s">
        <v>2368</v>
      </c>
      <c r="G237" s="2437" t="s">
        <v>2883</v>
      </c>
      <c r="H237" s="2437" t="s">
        <v>24</v>
      </c>
      <c r="I237" s="2437" t="s">
        <v>772</v>
      </c>
    </row>
    <row customHeight="1" ht="11.25">
      <c r="A238" s="2437" t="s">
        <v>2194</v>
      </c>
      <c r="B238" s="2437" t="s">
        <v>14</v>
      </c>
      <c r="C238" s="2437" t="s">
        <v>2305</v>
      </c>
      <c r="D238" s="2437" t="s">
        <v>2306</v>
      </c>
      <c r="E238" s="2437" t="s">
        <v>2307</v>
      </c>
      <c r="F238" s="2437" t="s">
        <v>2308</v>
      </c>
      <c r="G238" s="2437" t="s">
        <v>2309</v>
      </c>
      <c r="H238" s="2437" t="s">
        <v>24</v>
      </c>
      <c r="I238" s="2437" t="s">
        <v>772</v>
      </c>
    </row>
    <row customHeight="1" ht="11.25">
      <c r="A239" s="2437" t="s">
        <v>2194</v>
      </c>
      <c r="B239" s="2437" t="s">
        <v>14</v>
      </c>
      <c r="C239" s="2437" t="s">
        <v>2884</v>
      </c>
      <c r="D239" s="2437" t="s">
        <v>2885</v>
      </c>
      <c r="E239" s="2437" t="s">
        <v>2886</v>
      </c>
      <c r="F239" s="2437" t="s">
        <v>2261</v>
      </c>
      <c r="G239" s="2437" t="s">
        <v>2887</v>
      </c>
      <c r="H239" s="2437" t="s">
        <v>24</v>
      </c>
      <c r="I239" s="2437" t="s">
        <v>772</v>
      </c>
    </row>
    <row customHeight="1" ht="11.25">
      <c r="A240" s="2437" t="s">
        <v>2194</v>
      </c>
      <c r="B240" s="2437" t="s">
        <v>14</v>
      </c>
      <c r="C240" s="2437" t="s">
        <v>2888</v>
      </c>
      <c r="D240" s="2437" t="s">
        <v>2889</v>
      </c>
      <c r="E240" s="2437" t="s">
        <v>2890</v>
      </c>
      <c r="F240" s="2437" t="s">
        <v>2485</v>
      </c>
      <c r="G240" s="2437" t="s">
        <v>24</v>
      </c>
      <c r="H240" s="2437" t="s">
        <v>24</v>
      </c>
      <c r="I240" s="2437" t="s">
        <v>772</v>
      </c>
    </row>
    <row customHeight="1" ht="11.25">
      <c r="A241" s="2437" t="s">
        <v>2194</v>
      </c>
      <c r="B241" s="2437" t="s">
        <v>14</v>
      </c>
      <c r="C241" s="2437" t="s">
        <v>2891</v>
      </c>
      <c r="D241" s="2437" t="s">
        <v>2892</v>
      </c>
      <c r="E241" s="2437" t="s">
        <v>2893</v>
      </c>
      <c r="F241" s="2437" t="s">
        <v>2330</v>
      </c>
      <c r="G241" s="2437" t="s">
        <v>24</v>
      </c>
      <c r="H241" s="2437" t="s">
        <v>24</v>
      </c>
      <c r="I241" s="2437" t="s">
        <v>772</v>
      </c>
    </row>
    <row customHeight="1" ht="11.25">
      <c r="A242" s="2437" t="s">
        <v>2194</v>
      </c>
      <c r="B242" s="2437" t="s">
        <v>14</v>
      </c>
      <c r="C242" s="2437" t="s">
        <v>2894</v>
      </c>
      <c r="D242" s="2437" t="s">
        <v>2895</v>
      </c>
      <c r="E242" s="2437" t="s">
        <v>2896</v>
      </c>
      <c r="F242" s="2437" t="s">
        <v>2308</v>
      </c>
      <c r="G242" s="2437" t="s">
        <v>24</v>
      </c>
      <c r="H242" s="2437" t="s">
        <v>24</v>
      </c>
      <c r="I242" s="2437" t="s">
        <v>772</v>
      </c>
    </row>
    <row customHeight="1" ht="11.25">
      <c r="A243" s="2437" t="s">
        <v>2194</v>
      </c>
      <c r="B243" s="2437" t="s">
        <v>14</v>
      </c>
      <c r="C243" s="2437" t="s">
        <v>2897</v>
      </c>
      <c r="D243" s="2437" t="s">
        <v>2898</v>
      </c>
      <c r="E243" s="2437" t="s">
        <v>2899</v>
      </c>
      <c r="F243" s="2437" t="s">
        <v>2275</v>
      </c>
      <c r="G243" s="2437" t="s">
        <v>2900</v>
      </c>
      <c r="H243" s="2437" t="s">
        <v>24</v>
      </c>
      <c r="I243" s="2437" t="s">
        <v>772</v>
      </c>
    </row>
    <row customHeight="1" ht="11.25">
      <c r="A244" s="2437" t="s">
        <v>2194</v>
      </c>
      <c r="B244" s="2437" t="s">
        <v>14</v>
      </c>
      <c r="C244" s="2437" t="s">
        <v>2901</v>
      </c>
      <c r="D244" s="2437" t="s">
        <v>2902</v>
      </c>
      <c r="E244" s="2437" t="s">
        <v>2903</v>
      </c>
      <c r="F244" s="2437" t="s">
        <v>2330</v>
      </c>
      <c r="G244" s="2437" t="s">
        <v>2904</v>
      </c>
      <c r="H244" s="2437" t="s">
        <v>24</v>
      </c>
      <c r="I244" s="2437" t="s">
        <v>772</v>
      </c>
    </row>
    <row customHeight="1" ht="11.25">
      <c r="A245" s="2437" t="s">
        <v>2194</v>
      </c>
      <c r="B245" s="2437" t="s">
        <v>14</v>
      </c>
      <c r="C245" s="2437" t="s">
        <v>2905</v>
      </c>
      <c r="D245" s="2437" t="s">
        <v>2906</v>
      </c>
      <c r="E245" s="2437" t="s">
        <v>2907</v>
      </c>
      <c r="F245" s="2437" t="s">
        <v>2574</v>
      </c>
      <c r="G245" s="2437" t="s">
        <v>24</v>
      </c>
      <c r="H245" s="2437" t="s">
        <v>24</v>
      </c>
      <c r="I245" s="2437" t="s">
        <v>772</v>
      </c>
    </row>
    <row customHeight="1" ht="11.25">
      <c r="A246" s="2437" t="s">
        <v>2194</v>
      </c>
      <c r="B246" s="2437" t="s">
        <v>14</v>
      </c>
      <c r="C246" s="2437" t="s">
        <v>2908</v>
      </c>
      <c r="D246" s="2437" t="s">
        <v>2909</v>
      </c>
      <c r="E246" s="2437" t="s">
        <v>2910</v>
      </c>
      <c r="F246" s="2437" t="s">
        <v>2373</v>
      </c>
      <c r="G246" s="2437" t="s">
        <v>24</v>
      </c>
      <c r="H246" s="2437" t="s">
        <v>24</v>
      </c>
      <c r="I246" s="2437" t="s">
        <v>772</v>
      </c>
    </row>
    <row customHeight="1" ht="11.25">
      <c r="A247" s="2437" t="s">
        <v>2194</v>
      </c>
      <c r="B247" s="2437" t="s">
        <v>14</v>
      </c>
      <c r="C247" s="2437" t="s">
        <v>2911</v>
      </c>
      <c r="D247" s="2437" t="s">
        <v>2912</v>
      </c>
      <c r="E247" s="2437" t="s">
        <v>2913</v>
      </c>
      <c r="F247" s="2437" t="s">
        <v>2485</v>
      </c>
      <c r="G247" s="2437" t="s">
        <v>24</v>
      </c>
      <c r="H247" s="2437" t="s">
        <v>24</v>
      </c>
      <c r="I247" s="2437" t="s">
        <v>772</v>
      </c>
    </row>
    <row customHeight="1" ht="11.25">
      <c r="A248" s="2437" t="s">
        <v>2194</v>
      </c>
      <c r="B248" s="2437" t="s">
        <v>14</v>
      </c>
      <c r="C248" s="2437" t="s">
        <v>2914</v>
      </c>
      <c r="D248" s="2437" t="s">
        <v>2915</v>
      </c>
      <c r="E248" s="2437" t="s">
        <v>2916</v>
      </c>
      <c r="F248" s="2437" t="s">
        <v>2322</v>
      </c>
      <c r="G248" s="2437" t="s">
        <v>2917</v>
      </c>
      <c r="H248" s="2437" t="s">
        <v>24</v>
      </c>
      <c r="I248" s="2437" t="s">
        <v>772</v>
      </c>
    </row>
    <row customHeight="1" ht="11.25">
      <c r="A249" s="2437" t="s">
        <v>2194</v>
      </c>
      <c r="B249" s="2437" t="s">
        <v>14</v>
      </c>
      <c r="C249" s="2437" t="s">
        <v>2918</v>
      </c>
      <c r="D249" s="2437" t="s">
        <v>2919</v>
      </c>
      <c r="E249" s="2437" t="s">
        <v>2920</v>
      </c>
      <c r="F249" s="2437" t="s">
        <v>2330</v>
      </c>
      <c r="G249" s="2437" t="s">
        <v>2921</v>
      </c>
      <c r="H249" s="2437" t="s">
        <v>24</v>
      </c>
      <c r="I249" s="2437" t="s">
        <v>772</v>
      </c>
    </row>
    <row customHeight="1" ht="11.25">
      <c r="A250" s="2437" t="s">
        <v>2194</v>
      </c>
      <c r="B250" s="2437" t="s">
        <v>14</v>
      </c>
      <c r="C250" s="2437" t="s">
        <v>2922</v>
      </c>
      <c r="D250" s="2437" t="s">
        <v>2923</v>
      </c>
      <c r="E250" s="2437" t="s">
        <v>2924</v>
      </c>
      <c r="F250" s="2437" t="s">
        <v>2584</v>
      </c>
      <c r="G250" s="2437" t="s">
        <v>2925</v>
      </c>
      <c r="H250" s="2437" t="s">
        <v>24</v>
      </c>
      <c r="I250" s="2437" t="s">
        <v>772</v>
      </c>
    </row>
    <row customHeight="1" ht="11.25">
      <c r="A251" s="2437" t="s">
        <v>2194</v>
      </c>
      <c r="B251" s="2437" t="s">
        <v>14</v>
      </c>
      <c r="C251" s="2437" t="s">
        <v>2926</v>
      </c>
      <c r="D251" s="2437" t="s">
        <v>2927</v>
      </c>
      <c r="E251" s="2437" t="s">
        <v>2928</v>
      </c>
      <c r="F251" s="2437" t="s">
        <v>2584</v>
      </c>
      <c r="G251" s="2437" t="s">
        <v>2929</v>
      </c>
      <c r="H251" s="2437" t="s">
        <v>24</v>
      </c>
      <c r="I251" s="2437" t="s">
        <v>772</v>
      </c>
    </row>
    <row customHeight="1" ht="11.25">
      <c r="A252" s="2437" t="s">
        <v>2194</v>
      </c>
      <c r="B252" s="2437" t="s">
        <v>14</v>
      </c>
      <c r="C252" s="2437" t="s">
        <v>2310</v>
      </c>
      <c r="D252" s="2437" t="s">
        <v>2311</v>
      </c>
      <c r="E252" s="2437" t="s">
        <v>2312</v>
      </c>
      <c r="F252" s="2437" t="s">
        <v>2313</v>
      </c>
      <c r="G252" s="2437" t="s">
        <v>2314</v>
      </c>
      <c r="H252" s="2437" t="s">
        <v>24</v>
      </c>
      <c r="I252" s="2437" t="s">
        <v>772</v>
      </c>
    </row>
    <row customHeight="1" ht="11.25">
      <c r="A253" s="2437" t="s">
        <v>2194</v>
      </c>
      <c r="B253" s="2437" t="s">
        <v>14</v>
      </c>
      <c r="C253" s="2437" t="s">
        <v>2930</v>
      </c>
      <c r="D253" s="2437" t="s">
        <v>2931</v>
      </c>
      <c r="E253" s="2437" t="s">
        <v>2932</v>
      </c>
      <c r="F253" s="2437" t="s">
        <v>2443</v>
      </c>
      <c r="G253" s="2437" t="s">
        <v>24</v>
      </c>
      <c r="H253" s="2437" t="s">
        <v>24</v>
      </c>
      <c r="I253" s="2437" t="s">
        <v>772</v>
      </c>
    </row>
    <row customHeight="1" ht="11.25">
      <c r="A254" s="2437" t="s">
        <v>2194</v>
      </c>
      <c r="B254" s="2437" t="s">
        <v>14</v>
      </c>
      <c r="C254" s="2437" t="s">
        <v>2933</v>
      </c>
      <c r="D254" s="2437" t="s">
        <v>2934</v>
      </c>
      <c r="E254" s="2437" t="s">
        <v>2935</v>
      </c>
      <c r="F254" s="2437" t="s">
        <v>2443</v>
      </c>
      <c r="G254" s="2437" t="s">
        <v>2936</v>
      </c>
      <c r="H254" s="2437" t="s">
        <v>24</v>
      </c>
      <c r="I254" s="2437" t="s">
        <v>772</v>
      </c>
    </row>
    <row customHeight="1" ht="11.25">
      <c r="A255" s="2437" t="s">
        <v>2194</v>
      </c>
      <c r="B255" s="2437" t="s">
        <v>14</v>
      </c>
      <c r="C255" s="2437" t="s">
        <v>2937</v>
      </c>
      <c r="D255" s="2437" t="s">
        <v>2938</v>
      </c>
      <c r="E255" s="2437" t="s">
        <v>2939</v>
      </c>
      <c r="F255" s="2437" t="s">
        <v>2584</v>
      </c>
      <c r="G255" s="2437" t="s">
        <v>2940</v>
      </c>
      <c r="H255" s="2437" t="s">
        <v>24</v>
      </c>
      <c r="I255" s="2437" t="s">
        <v>772</v>
      </c>
    </row>
    <row customHeight="1" ht="11.25">
      <c r="A256" s="2437" t="s">
        <v>2194</v>
      </c>
      <c r="B256" s="2437" t="s">
        <v>14</v>
      </c>
      <c r="C256" s="2437" t="s">
        <v>2941</v>
      </c>
      <c r="D256" s="2437" t="s">
        <v>2942</v>
      </c>
      <c r="E256" s="2437" t="s">
        <v>2943</v>
      </c>
      <c r="F256" s="2437" t="s">
        <v>2330</v>
      </c>
      <c r="G256" s="2437" t="s">
        <v>24</v>
      </c>
      <c r="H256" s="2437" t="s">
        <v>24</v>
      </c>
      <c r="I256" s="2437" t="s">
        <v>772</v>
      </c>
    </row>
    <row customHeight="1" ht="11.25">
      <c r="A257" s="2437" t="s">
        <v>2194</v>
      </c>
      <c r="B257" s="2437" t="s">
        <v>14</v>
      </c>
      <c r="C257" s="2437" t="s">
        <v>2944</v>
      </c>
      <c r="D257" s="2437" t="s">
        <v>2945</v>
      </c>
      <c r="E257" s="2437" t="s">
        <v>2946</v>
      </c>
      <c r="F257" s="2437" t="s">
        <v>2322</v>
      </c>
      <c r="G257" s="2437" t="s">
        <v>24</v>
      </c>
      <c r="H257" s="2437" t="s">
        <v>24</v>
      </c>
      <c r="I257" s="2437" t="s">
        <v>772</v>
      </c>
    </row>
    <row customHeight="1" ht="11.25">
      <c r="A258" s="2437" t="s">
        <v>2194</v>
      </c>
      <c r="B258" s="2437" t="s">
        <v>14</v>
      </c>
      <c r="C258" s="2437" t="s">
        <v>2947</v>
      </c>
      <c r="D258" s="2437" t="s">
        <v>2948</v>
      </c>
      <c r="E258" s="2437" t="s">
        <v>2949</v>
      </c>
      <c r="F258" s="2437" t="s">
        <v>2322</v>
      </c>
      <c r="G258" s="2437" t="s">
        <v>24</v>
      </c>
      <c r="H258" s="2437" t="s">
        <v>24</v>
      </c>
      <c r="I258" s="2437" t="s">
        <v>772</v>
      </c>
    </row>
    <row customHeight="1" ht="11.25">
      <c r="A259" s="2437" t="s">
        <v>2194</v>
      </c>
      <c r="B259" s="2437" t="s">
        <v>14</v>
      </c>
      <c r="C259" s="2437" t="s">
        <v>2950</v>
      </c>
      <c r="D259" s="2437" t="s">
        <v>2951</v>
      </c>
      <c r="E259" s="2437" t="s">
        <v>2952</v>
      </c>
      <c r="F259" s="2437" t="s">
        <v>2330</v>
      </c>
      <c r="G259" s="2437" t="s">
        <v>2953</v>
      </c>
      <c r="H259" s="2437" t="s">
        <v>24</v>
      </c>
      <c r="I259" s="2437" t="s">
        <v>772</v>
      </c>
    </row>
    <row customHeight="1" ht="11.25">
      <c r="A260" s="2437" t="s">
        <v>2194</v>
      </c>
      <c r="B260" s="2437" t="s">
        <v>14</v>
      </c>
      <c r="C260" s="2437" t="s">
        <v>2954</v>
      </c>
      <c r="D260" s="2437" t="s">
        <v>2955</v>
      </c>
      <c r="E260" s="2437" t="s">
        <v>2956</v>
      </c>
      <c r="F260" s="2437" t="s">
        <v>2584</v>
      </c>
      <c r="G260" s="2437" t="s">
        <v>2957</v>
      </c>
      <c r="H260" s="2437" t="s">
        <v>24</v>
      </c>
      <c r="I260" s="2437" t="s">
        <v>772</v>
      </c>
    </row>
    <row customHeight="1" ht="11.25">
      <c r="A261" s="2437" t="s">
        <v>2194</v>
      </c>
      <c r="B261" s="2437" t="s">
        <v>14</v>
      </c>
      <c r="C261" s="2437" t="s">
        <v>2958</v>
      </c>
      <c r="D261" s="2437" t="s">
        <v>2959</v>
      </c>
      <c r="E261" s="2437" t="s">
        <v>2960</v>
      </c>
      <c r="F261" s="2437" t="s">
        <v>2322</v>
      </c>
      <c r="G261" s="2437" t="s">
        <v>2961</v>
      </c>
      <c r="H261" s="2437" t="s">
        <v>24</v>
      </c>
      <c r="I261" s="2437" t="s">
        <v>772</v>
      </c>
    </row>
    <row customHeight="1" ht="11.25">
      <c r="A262" s="2437" t="s">
        <v>2194</v>
      </c>
      <c r="B262" s="2437" t="s">
        <v>14</v>
      </c>
      <c r="C262" s="2437" t="s">
        <v>2962</v>
      </c>
      <c r="D262" s="2437" t="s">
        <v>2963</v>
      </c>
      <c r="E262" s="2437" t="s">
        <v>2964</v>
      </c>
      <c r="F262" s="2437" t="s">
        <v>2322</v>
      </c>
      <c r="G262" s="2437" t="s">
        <v>24</v>
      </c>
      <c r="H262" s="2437" t="s">
        <v>24</v>
      </c>
      <c r="I262" s="2437" t="s">
        <v>772</v>
      </c>
    </row>
    <row customHeight="1" ht="11.25">
      <c r="A263" s="2437" t="s">
        <v>2194</v>
      </c>
      <c r="B263" s="2437" t="s">
        <v>14</v>
      </c>
      <c r="C263" s="2437" t="s">
        <v>2965</v>
      </c>
      <c r="D263" s="2437" t="s">
        <v>2966</v>
      </c>
      <c r="E263" s="2437" t="s">
        <v>2967</v>
      </c>
      <c r="F263" s="2437" t="s">
        <v>2584</v>
      </c>
      <c r="G263" s="2437" t="s">
        <v>24</v>
      </c>
      <c r="H263" s="2437" t="s">
        <v>24</v>
      </c>
      <c r="I263" s="2437" t="s">
        <v>772</v>
      </c>
    </row>
    <row customHeight="1" ht="11.25">
      <c r="A264" s="2437" t="s">
        <v>2194</v>
      </c>
      <c r="B264" s="2437" t="s">
        <v>14</v>
      </c>
      <c r="C264" s="2437" t="s">
        <v>2968</v>
      </c>
      <c r="D264" s="2437" t="s">
        <v>2969</v>
      </c>
      <c r="E264" s="2437" t="s">
        <v>2970</v>
      </c>
      <c r="F264" s="2437" t="s">
        <v>2322</v>
      </c>
      <c r="G264" s="2437" t="s">
        <v>24</v>
      </c>
      <c r="H264" s="2437" t="s">
        <v>24</v>
      </c>
      <c r="I264" s="2437" t="s">
        <v>772</v>
      </c>
    </row>
    <row customHeight="1" ht="11.25">
      <c r="A265" s="2437" t="s">
        <v>2194</v>
      </c>
      <c r="B265" s="2437" t="s">
        <v>14</v>
      </c>
      <c r="C265" s="2437" t="s">
        <v>2315</v>
      </c>
      <c r="D265" s="2437" t="s">
        <v>2316</v>
      </c>
      <c r="E265" s="2437" t="s">
        <v>2317</v>
      </c>
      <c r="F265" s="2437" t="s">
        <v>2308</v>
      </c>
      <c r="G265" s="2437" t="s">
        <v>2318</v>
      </c>
      <c r="H265" s="2437" t="s">
        <v>24</v>
      </c>
      <c r="I265" s="2437" t="s">
        <v>772</v>
      </c>
    </row>
    <row customHeight="1" ht="11.25">
      <c r="A266" s="2437" t="s">
        <v>2194</v>
      </c>
      <c r="B266" s="2437" t="s">
        <v>14</v>
      </c>
      <c r="C266" s="2437" t="s">
        <v>2971</v>
      </c>
      <c r="D266" s="2437" t="s">
        <v>2972</v>
      </c>
      <c r="E266" s="2437" t="s">
        <v>2973</v>
      </c>
      <c r="F266" s="2437" t="s">
        <v>2330</v>
      </c>
      <c r="G266" s="2437" t="s">
        <v>2974</v>
      </c>
      <c r="H266" s="2437" t="s">
        <v>24</v>
      </c>
      <c r="I266" s="2437" t="s">
        <v>772</v>
      </c>
    </row>
    <row customHeight="1" ht="11.25">
      <c r="A267" s="2437" t="s">
        <v>2194</v>
      </c>
      <c r="B267" s="2437" t="s">
        <v>14</v>
      </c>
      <c r="C267" s="2437" t="s">
        <v>2975</v>
      </c>
      <c r="D267" s="2437" t="s">
        <v>2976</v>
      </c>
      <c r="E267" s="2437" t="s">
        <v>2977</v>
      </c>
      <c r="F267" s="2437" t="s">
        <v>2574</v>
      </c>
      <c r="G267" s="2437" t="s">
        <v>24</v>
      </c>
      <c r="H267" s="2437" t="s">
        <v>24</v>
      </c>
      <c r="I267" s="2437" t="s">
        <v>772</v>
      </c>
    </row>
    <row customHeight="1" ht="11.25">
      <c r="A268" s="2437" t="s">
        <v>2194</v>
      </c>
      <c r="B268" s="2437" t="s">
        <v>14</v>
      </c>
      <c r="C268" s="2437" t="s">
        <v>2978</v>
      </c>
      <c r="D268" s="2437" t="s">
        <v>2979</v>
      </c>
      <c r="E268" s="2437" t="s">
        <v>2980</v>
      </c>
      <c r="F268" s="2437" t="s">
        <v>2584</v>
      </c>
      <c r="G268" s="2437" t="s">
        <v>24</v>
      </c>
      <c r="H268" s="2437" t="s">
        <v>24</v>
      </c>
      <c r="I268" s="2437" t="s">
        <v>772</v>
      </c>
    </row>
    <row customHeight="1" ht="11.25">
      <c r="A269" s="2437" t="s">
        <v>2194</v>
      </c>
      <c r="B269" s="2437" t="s">
        <v>14</v>
      </c>
      <c r="C269" s="2437" t="s">
        <v>2981</v>
      </c>
      <c r="D269" s="2437" t="s">
        <v>2982</v>
      </c>
      <c r="E269" s="2437" t="s">
        <v>2983</v>
      </c>
      <c r="F269" s="2437" t="s">
        <v>2280</v>
      </c>
      <c r="G269" s="2437" t="s">
        <v>2984</v>
      </c>
      <c r="H269" s="2437" t="s">
        <v>24</v>
      </c>
      <c r="I269" s="2437" t="s">
        <v>772</v>
      </c>
    </row>
    <row customHeight="1" ht="11.25">
      <c r="A270" s="2437" t="s">
        <v>2194</v>
      </c>
      <c r="B270" s="2437" t="s">
        <v>14</v>
      </c>
      <c r="C270" s="2437" t="s">
        <v>2985</v>
      </c>
      <c r="D270" s="2437" t="s">
        <v>2986</v>
      </c>
      <c r="E270" s="2437" t="s">
        <v>2987</v>
      </c>
      <c r="F270" s="2437" t="s">
        <v>2322</v>
      </c>
      <c r="G270" s="2437" t="s">
        <v>24</v>
      </c>
      <c r="H270" s="2437" t="s">
        <v>24</v>
      </c>
      <c r="I270" s="2437" t="s">
        <v>772</v>
      </c>
    </row>
    <row customHeight="1" ht="11.25">
      <c r="A271" s="2437" t="s">
        <v>2194</v>
      </c>
      <c r="B271" s="2437" t="s">
        <v>14</v>
      </c>
      <c r="C271" s="2437" t="s">
        <v>2319</v>
      </c>
      <c r="D271" s="2437" t="s">
        <v>2320</v>
      </c>
      <c r="E271" s="2437" t="s">
        <v>2321</v>
      </c>
      <c r="F271" s="2437" t="s">
        <v>2322</v>
      </c>
      <c r="G271" s="2437" t="s">
        <v>2323</v>
      </c>
      <c r="H271" s="2437" t="s">
        <v>24</v>
      </c>
      <c r="I271" s="2437" t="s">
        <v>772</v>
      </c>
    </row>
    <row customHeight="1" ht="11.25">
      <c r="A272" s="2437" t="s">
        <v>2194</v>
      </c>
      <c r="B272" s="2437" t="s">
        <v>14</v>
      </c>
      <c r="C272" s="2437" t="s">
        <v>2988</v>
      </c>
      <c r="D272" s="2437" t="s">
        <v>2989</v>
      </c>
      <c r="E272" s="2437" t="s">
        <v>2990</v>
      </c>
      <c r="F272" s="2437" t="s">
        <v>2584</v>
      </c>
      <c r="G272" s="2437" t="s">
        <v>24</v>
      </c>
      <c r="H272" s="2437" t="s">
        <v>24</v>
      </c>
      <c r="I272" s="2437" t="s">
        <v>772</v>
      </c>
    </row>
    <row customHeight="1" ht="11.25">
      <c r="A273" s="2437" t="s">
        <v>2194</v>
      </c>
      <c r="B273" s="2437" t="s">
        <v>14</v>
      </c>
      <c r="C273" s="2437" t="s">
        <v>2991</v>
      </c>
      <c r="D273" s="2437" t="s">
        <v>2992</v>
      </c>
      <c r="E273" s="2437" t="s">
        <v>2993</v>
      </c>
      <c r="F273" s="2437" t="s">
        <v>2584</v>
      </c>
      <c r="G273" s="2437" t="s">
        <v>2994</v>
      </c>
      <c r="H273" s="2437" t="s">
        <v>24</v>
      </c>
      <c r="I273" s="2437" t="s">
        <v>772</v>
      </c>
    </row>
    <row customHeight="1" ht="11.25">
      <c r="A274" s="2437" t="s">
        <v>2194</v>
      </c>
      <c r="B274" s="2437" t="s">
        <v>14</v>
      </c>
      <c r="C274" s="2437" t="s">
        <v>2995</v>
      </c>
      <c r="D274" s="2437" t="s">
        <v>2996</v>
      </c>
      <c r="E274" s="2437" t="s">
        <v>2997</v>
      </c>
      <c r="F274" s="2437" t="s">
        <v>2584</v>
      </c>
      <c r="G274" s="2437" t="s">
        <v>24</v>
      </c>
      <c r="H274" s="2437" t="s">
        <v>24</v>
      </c>
      <c r="I274" s="2437" t="s">
        <v>772</v>
      </c>
    </row>
    <row customHeight="1" ht="11.25">
      <c r="A275" s="2437" t="s">
        <v>2194</v>
      </c>
      <c r="B275" s="2437" t="s">
        <v>14</v>
      </c>
      <c r="C275" s="2437" t="s">
        <v>2998</v>
      </c>
      <c r="D275" s="2437" t="s">
        <v>2999</v>
      </c>
      <c r="E275" s="2437" t="s">
        <v>3000</v>
      </c>
      <c r="F275" s="2437" t="s">
        <v>2584</v>
      </c>
      <c r="G275" s="2437" t="s">
        <v>3001</v>
      </c>
      <c r="H275" s="2437" t="s">
        <v>24</v>
      </c>
      <c r="I275" s="2437" t="s">
        <v>772</v>
      </c>
    </row>
    <row customHeight="1" ht="11.25">
      <c r="A276" s="2437" t="s">
        <v>2194</v>
      </c>
      <c r="B276" s="2437" t="s">
        <v>14</v>
      </c>
      <c r="C276" s="2437" t="s">
        <v>3002</v>
      </c>
      <c r="D276" s="2437" t="s">
        <v>3003</v>
      </c>
      <c r="E276" s="2437" t="s">
        <v>3004</v>
      </c>
      <c r="F276" s="2437" t="s">
        <v>2584</v>
      </c>
      <c r="G276" s="2437" t="s">
        <v>24</v>
      </c>
      <c r="H276" s="2437" t="s">
        <v>24</v>
      </c>
      <c r="I276" s="2437" t="s">
        <v>772</v>
      </c>
    </row>
    <row customHeight="1" ht="11.25">
      <c r="A277" s="2437" t="s">
        <v>2194</v>
      </c>
      <c r="B277" s="2437" t="s">
        <v>14</v>
      </c>
      <c r="C277" s="2437" t="s">
        <v>3005</v>
      </c>
      <c r="D277" s="2437" t="s">
        <v>3006</v>
      </c>
      <c r="E277" s="2437" t="s">
        <v>3007</v>
      </c>
      <c r="F277" s="2437" t="s">
        <v>2584</v>
      </c>
      <c r="G277" s="2437" t="s">
        <v>24</v>
      </c>
      <c r="H277" s="2437" t="s">
        <v>24</v>
      </c>
      <c r="I277" s="2437" t="s">
        <v>772</v>
      </c>
    </row>
    <row customHeight="1" ht="11.25">
      <c r="A278" s="2437" t="s">
        <v>2194</v>
      </c>
      <c r="B278" s="2437" t="s">
        <v>14</v>
      </c>
      <c r="C278" s="2437" t="s">
        <v>3008</v>
      </c>
      <c r="D278" s="2437" t="s">
        <v>3006</v>
      </c>
      <c r="E278" s="2437" t="s">
        <v>3009</v>
      </c>
      <c r="F278" s="2437" t="s">
        <v>2584</v>
      </c>
      <c r="G278" s="2437" t="s">
        <v>24</v>
      </c>
      <c r="H278" s="2437" t="s">
        <v>24</v>
      </c>
      <c r="I278" s="2437" t="s">
        <v>772</v>
      </c>
    </row>
    <row customHeight="1" ht="11.25">
      <c r="A279" s="2437" t="s">
        <v>2194</v>
      </c>
      <c r="B279" s="2437" t="s">
        <v>14</v>
      </c>
      <c r="C279" s="2437" t="s">
        <v>3010</v>
      </c>
      <c r="D279" s="2437" t="s">
        <v>3006</v>
      </c>
      <c r="E279" s="2437" t="s">
        <v>3011</v>
      </c>
      <c r="F279" s="2437" t="s">
        <v>2584</v>
      </c>
      <c r="G279" s="2437" t="s">
        <v>3012</v>
      </c>
      <c r="H279" s="2437" t="s">
        <v>24</v>
      </c>
      <c r="I279" s="2437" t="s">
        <v>772</v>
      </c>
    </row>
    <row customHeight="1" ht="11.25">
      <c r="A280" s="2437" t="s">
        <v>2194</v>
      </c>
      <c r="B280" s="2437" t="s">
        <v>14</v>
      </c>
      <c r="C280" s="2437" t="s">
        <v>3013</v>
      </c>
      <c r="D280" s="2437" t="s">
        <v>3014</v>
      </c>
      <c r="E280" s="2437" t="s">
        <v>3015</v>
      </c>
      <c r="F280" s="2437" t="s">
        <v>2584</v>
      </c>
      <c r="G280" s="2437" t="s">
        <v>24</v>
      </c>
      <c r="H280" s="2437" t="s">
        <v>24</v>
      </c>
      <c r="I280" s="2437" t="s">
        <v>772</v>
      </c>
    </row>
    <row customHeight="1" ht="11.25">
      <c r="A281" s="2437" t="s">
        <v>2194</v>
      </c>
      <c r="B281" s="2437" t="s">
        <v>14</v>
      </c>
      <c r="C281" s="2437" t="s">
        <v>3016</v>
      </c>
      <c r="D281" s="2437" t="s">
        <v>3017</v>
      </c>
      <c r="E281" s="2437" t="s">
        <v>3018</v>
      </c>
      <c r="F281" s="2437" t="s">
        <v>2330</v>
      </c>
      <c r="G281" s="2437" t="s">
        <v>24</v>
      </c>
      <c r="H281" s="2437" t="s">
        <v>24</v>
      </c>
      <c r="I281" s="2437" t="s">
        <v>772</v>
      </c>
    </row>
    <row customHeight="1" ht="11.25">
      <c r="A282" s="2437" t="s">
        <v>2194</v>
      </c>
      <c r="B282" s="2437" t="s">
        <v>14</v>
      </c>
      <c r="C282" s="2437" t="s">
        <v>3019</v>
      </c>
      <c r="D282" s="2437" t="s">
        <v>3020</v>
      </c>
      <c r="E282" s="2437" t="s">
        <v>3021</v>
      </c>
      <c r="F282" s="2437" t="s">
        <v>2373</v>
      </c>
      <c r="G282" s="2437" t="s">
        <v>24</v>
      </c>
      <c r="H282" s="2437" t="s">
        <v>24</v>
      </c>
      <c r="I282" s="2437" t="s">
        <v>772</v>
      </c>
    </row>
    <row customHeight="1" ht="11.25">
      <c r="A283" s="2437" t="s">
        <v>2194</v>
      </c>
      <c r="B283" s="2437" t="s">
        <v>14</v>
      </c>
      <c r="C283" s="2437" t="s">
        <v>3022</v>
      </c>
      <c r="D283" s="2437" t="s">
        <v>3023</v>
      </c>
      <c r="E283" s="2437" t="s">
        <v>3024</v>
      </c>
      <c r="F283" s="2437" t="s">
        <v>2330</v>
      </c>
      <c r="G283" s="2437" t="s">
        <v>3025</v>
      </c>
      <c r="H283" s="2437" t="s">
        <v>24</v>
      </c>
      <c r="I283" s="2437" t="s">
        <v>772</v>
      </c>
    </row>
    <row customHeight="1" ht="11.25">
      <c r="A284" s="2437" t="s">
        <v>2194</v>
      </c>
      <c r="B284" s="2437" t="s">
        <v>14</v>
      </c>
      <c r="C284" s="2437" t="s">
        <v>3026</v>
      </c>
      <c r="D284" s="2437" t="s">
        <v>3027</v>
      </c>
      <c r="E284" s="2437" t="s">
        <v>3028</v>
      </c>
      <c r="F284" s="2437" t="s">
        <v>2330</v>
      </c>
      <c r="G284" s="2437" t="s">
        <v>3029</v>
      </c>
      <c r="H284" s="2437" t="s">
        <v>24</v>
      </c>
      <c r="I284" s="2437" t="s">
        <v>772</v>
      </c>
    </row>
    <row customHeight="1" ht="11.25">
      <c r="A285" s="2437" t="s">
        <v>2194</v>
      </c>
      <c r="B285" s="2437" t="s">
        <v>14</v>
      </c>
      <c r="C285" s="2437" t="s">
        <v>3030</v>
      </c>
      <c r="D285" s="2437" t="s">
        <v>3031</v>
      </c>
      <c r="E285" s="2437" t="s">
        <v>3032</v>
      </c>
      <c r="F285" s="2437" t="s">
        <v>2330</v>
      </c>
      <c r="G285" s="2437" t="s">
        <v>24</v>
      </c>
      <c r="H285" s="2437" t="s">
        <v>24</v>
      </c>
      <c r="I285" s="2437" t="s">
        <v>772</v>
      </c>
    </row>
    <row customHeight="1" ht="11.25">
      <c r="A286" s="2437" t="s">
        <v>2194</v>
      </c>
      <c r="B286" s="2437" t="s">
        <v>14</v>
      </c>
      <c r="C286" s="2437" t="s">
        <v>3033</v>
      </c>
      <c r="D286" s="2437" t="s">
        <v>3034</v>
      </c>
      <c r="E286" s="2437" t="s">
        <v>3035</v>
      </c>
      <c r="F286" s="2437" t="s">
        <v>2330</v>
      </c>
      <c r="G286" s="2437" t="s">
        <v>24</v>
      </c>
      <c r="H286" s="2437" t="s">
        <v>24</v>
      </c>
      <c r="I286" s="2437" t="s">
        <v>772</v>
      </c>
    </row>
    <row customHeight="1" ht="11.25">
      <c r="A287" s="2437" t="s">
        <v>2194</v>
      </c>
      <c r="B287" s="2437" t="s">
        <v>14</v>
      </c>
      <c r="C287" s="2437" t="s">
        <v>3036</v>
      </c>
      <c r="D287" s="2437" t="s">
        <v>3037</v>
      </c>
      <c r="E287" s="2437" t="s">
        <v>3038</v>
      </c>
      <c r="F287" s="2437" t="s">
        <v>2330</v>
      </c>
      <c r="G287" s="2437" t="s">
        <v>3039</v>
      </c>
      <c r="H287" s="2437" t="s">
        <v>24</v>
      </c>
      <c r="I287" s="2437" t="s">
        <v>772</v>
      </c>
    </row>
    <row customHeight="1" ht="11.25">
      <c r="A288" s="2437" t="s">
        <v>2194</v>
      </c>
      <c r="B288" s="2437" t="s">
        <v>14</v>
      </c>
      <c r="C288" s="2437" t="s">
        <v>3040</v>
      </c>
      <c r="D288" s="2437" t="s">
        <v>3041</v>
      </c>
      <c r="E288" s="2437" t="s">
        <v>3042</v>
      </c>
      <c r="F288" s="2437" t="s">
        <v>2330</v>
      </c>
      <c r="G288" s="2437" t="s">
        <v>3043</v>
      </c>
      <c r="H288" s="2437" t="s">
        <v>24</v>
      </c>
      <c r="I288" s="2437" t="s">
        <v>772</v>
      </c>
    </row>
    <row customHeight="1" ht="11.25">
      <c r="A289" s="2437" t="s">
        <v>2194</v>
      </c>
      <c r="B289" s="2437" t="s">
        <v>14</v>
      </c>
      <c r="C289" s="2437" t="s">
        <v>3044</v>
      </c>
      <c r="D289" s="2437" t="s">
        <v>3045</v>
      </c>
      <c r="E289" s="2437" t="s">
        <v>3046</v>
      </c>
      <c r="F289" s="2437" t="s">
        <v>2588</v>
      </c>
      <c r="G289" s="2437" t="s">
        <v>24</v>
      </c>
      <c r="H289" s="2437" t="s">
        <v>24</v>
      </c>
      <c r="I289" s="2437" t="s">
        <v>772</v>
      </c>
    </row>
    <row customHeight="1" ht="11.25">
      <c r="A290" s="2437" t="s">
        <v>2194</v>
      </c>
      <c r="B290" s="2437" t="s">
        <v>14</v>
      </c>
      <c r="C290" s="2437" t="s">
        <v>3047</v>
      </c>
      <c r="D290" s="2437" t="s">
        <v>3048</v>
      </c>
      <c r="E290" s="2437" t="s">
        <v>3049</v>
      </c>
      <c r="F290" s="2437" t="s">
        <v>2588</v>
      </c>
      <c r="G290" s="2437" t="s">
        <v>3050</v>
      </c>
      <c r="H290" s="2437" t="s">
        <v>24</v>
      </c>
      <c r="I290" s="2437" t="s">
        <v>772</v>
      </c>
    </row>
    <row customHeight="1" ht="11.25">
      <c r="A291" s="2437" t="s">
        <v>2194</v>
      </c>
      <c r="B291" s="2437" t="s">
        <v>14</v>
      </c>
      <c r="C291" s="2437" t="s">
        <v>3051</v>
      </c>
      <c r="D291" s="2437" t="s">
        <v>3052</v>
      </c>
      <c r="E291" s="2437" t="s">
        <v>3053</v>
      </c>
      <c r="F291" s="2437" t="s">
        <v>2340</v>
      </c>
      <c r="G291" s="2437" t="s">
        <v>24</v>
      </c>
      <c r="H291" s="2437" t="s">
        <v>24</v>
      </c>
      <c r="I291" s="2437" t="s">
        <v>772</v>
      </c>
    </row>
    <row customHeight="1" ht="11.25">
      <c r="A292" s="2437" t="s">
        <v>2194</v>
      </c>
      <c r="B292" s="2437" t="s">
        <v>14</v>
      </c>
      <c r="C292" s="2437" t="s">
        <v>3054</v>
      </c>
      <c r="D292" s="2437" t="s">
        <v>3052</v>
      </c>
      <c r="E292" s="2437" t="s">
        <v>3055</v>
      </c>
      <c r="F292" s="2437" t="s">
        <v>2588</v>
      </c>
      <c r="G292" s="2437" t="s">
        <v>24</v>
      </c>
      <c r="H292" s="2437" t="s">
        <v>24</v>
      </c>
      <c r="I292" s="2437" t="s">
        <v>772</v>
      </c>
    </row>
    <row customHeight="1" ht="11.25">
      <c r="A293" s="2437" t="s">
        <v>2194</v>
      </c>
      <c r="B293" s="2437" t="s">
        <v>14</v>
      </c>
      <c r="C293" s="2437" t="s">
        <v>3056</v>
      </c>
      <c r="D293" s="2437" t="s">
        <v>3057</v>
      </c>
      <c r="E293" s="2437" t="s">
        <v>3058</v>
      </c>
      <c r="F293" s="2437" t="s">
        <v>2443</v>
      </c>
      <c r="G293" s="2437" t="s">
        <v>3059</v>
      </c>
      <c r="H293" s="2437" t="s">
        <v>24</v>
      </c>
      <c r="I293" s="2437" t="s">
        <v>772</v>
      </c>
    </row>
    <row customHeight="1" ht="11.25">
      <c r="A294" s="2437" t="s">
        <v>2194</v>
      </c>
      <c r="B294" s="2437" t="s">
        <v>14</v>
      </c>
      <c r="C294" s="2437" t="s">
        <v>3060</v>
      </c>
      <c r="D294" s="2437" t="s">
        <v>3061</v>
      </c>
      <c r="E294" s="2437" t="s">
        <v>3062</v>
      </c>
      <c r="F294" s="2437" t="s">
        <v>2584</v>
      </c>
      <c r="G294" s="2437" t="s">
        <v>24</v>
      </c>
      <c r="H294" s="2437" t="s">
        <v>24</v>
      </c>
      <c r="I294" s="2437" t="s">
        <v>772</v>
      </c>
    </row>
    <row customHeight="1" ht="11.25">
      <c r="A295" s="2437" t="s">
        <v>2194</v>
      </c>
      <c r="B295" s="2437" t="s">
        <v>14</v>
      </c>
      <c r="C295" s="2437" t="s">
        <v>3063</v>
      </c>
      <c r="D295" s="2437" t="s">
        <v>3064</v>
      </c>
      <c r="E295" s="2437" t="s">
        <v>3065</v>
      </c>
      <c r="F295" s="2437" t="s">
        <v>2584</v>
      </c>
      <c r="G295" s="2437" t="s">
        <v>3066</v>
      </c>
      <c r="H295" s="2437" t="s">
        <v>24</v>
      </c>
      <c r="I295" s="2437" t="s">
        <v>772</v>
      </c>
    </row>
    <row customHeight="1" ht="11.25">
      <c r="A296" s="2437" t="s">
        <v>2194</v>
      </c>
      <c r="B296" s="2437" t="s">
        <v>14</v>
      </c>
      <c r="C296" s="2437" t="s">
        <v>3067</v>
      </c>
      <c r="D296" s="2437" t="s">
        <v>3068</v>
      </c>
      <c r="E296" s="2437" t="s">
        <v>3069</v>
      </c>
      <c r="F296" s="2437" t="s">
        <v>2584</v>
      </c>
      <c r="G296" s="2437" t="s">
        <v>3070</v>
      </c>
      <c r="H296" s="2437" t="s">
        <v>24</v>
      </c>
      <c r="I296" s="2437" t="s">
        <v>772</v>
      </c>
    </row>
    <row customHeight="1" ht="11.25">
      <c r="A297" s="2437" t="s">
        <v>2194</v>
      </c>
      <c r="B297" s="2437" t="s">
        <v>14</v>
      </c>
      <c r="C297" s="2437" t="s">
        <v>3071</v>
      </c>
      <c r="D297" s="2437" t="s">
        <v>3072</v>
      </c>
      <c r="E297" s="2437" t="s">
        <v>3073</v>
      </c>
      <c r="F297" s="2437" t="s">
        <v>2584</v>
      </c>
      <c r="G297" s="2437" t="s">
        <v>24</v>
      </c>
      <c r="H297" s="2437" t="s">
        <v>24</v>
      </c>
      <c r="I297" s="2437" t="s">
        <v>772</v>
      </c>
    </row>
    <row customHeight="1" ht="11.25">
      <c r="A298" s="2437" t="s">
        <v>2194</v>
      </c>
      <c r="B298" s="2437" t="s">
        <v>14</v>
      </c>
      <c r="C298" s="2437" t="s">
        <v>3074</v>
      </c>
      <c r="D298" s="2437" t="s">
        <v>3075</v>
      </c>
      <c r="E298" s="2437" t="s">
        <v>3076</v>
      </c>
      <c r="F298" s="2437" t="s">
        <v>2330</v>
      </c>
      <c r="G298" s="2437" t="s">
        <v>3077</v>
      </c>
      <c r="H298" s="2437" t="s">
        <v>24</v>
      </c>
      <c r="I298" s="2437" t="s">
        <v>772</v>
      </c>
    </row>
    <row customHeight="1" ht="11.25">
      <c r="A299" s="2437" t="s">
        <v>2194</v>
      </c>
      <c r="B299" s="2437" t="s">
        <v>14</v>
      </c>
      <c r="C299" s="2437" t="s">
        <v>3078</v>
      </c>
      <c r="D299" s="2437" t="s">
        <v>3079</v>
      </c>
      <c r="E299" s="2437" t="s">
        <v>3080</v>
      </c>
      <c r="F299" s="2437" t="s">
        <v>2330</v>
      </c>
      <c r="G299" s="2437" t="s">
        <v>3081</v>
      </c>
      <c r="H299" s="2437" t="s">
        <v>24</v>
      </c>
      <c r="I299" s="2437" t="s">
        <v>772</v>
      </c>
    </row>
    <row customHeight="1" ht="11.25">
      <c r="A300" s="2437" t="s">
        <v>2194</v>
      </c>
      <c r="B300" s="2437" t="s">
        <v>14</v>
      </c>
      <c r="C300" s="2437" t="s">
        <v>3082</v>
      </c>
      <c r="D300" s="2437" t="s">
        <v>3083</v>
      </c>
      <c r="E300" s="2437" t="s">
        <v>3084</v>
      </c>
      <c r="F300" s="2437" t="s">
        <v>2480</v>
      </c>
      <c r="G300" s="2437" t="s">
        <v>24</v>
      </c>
      <c r="H300" s="2437" t="s">
        <v>24</v>
      </c>
      <c r="I300" s="2437" t="s">
        <v>772</v>
      </c>
    </row>
    <row customHeight="1" ht="11.25">
      <c r="A301" s="2437" t="s">
        <v>2194</v>
      </c>
      <c r="B301" s="2437" t="s">
        <v>14</v>
      </c>
      <c r="C301" s="2437" t="s">
        <v>3085</v>
      </c>
      <c r="D301" s="2437" t="s">
        <v>3086</v>
      </c>
      <c r="E301" s="2437" t="s">
        <v>3087</v>
      </c>
      <c r="F301" s="2437" t="s">
        <v>2330</v>
      </c>
      <c r="G301" s="2437" t="s">
        <v>3088</v>
      </c>
      <c r="H301" s="2437" t="s">
        <v>24</v>
      </c>
      <c r="I301" s="2437" t="s">
        <v>772</v>
      </c>
    </row>
    <row customHeight="1" ht="11.25">
      <c r="A302" s="2437" t="s">
        <v>2194</v>
      </c>
      <c r="B302" s="2437" t="s">
        <v>14</v>
      </c>
      <c r="C302" s="2437" t="s">
        <v>3089</v>
      </c>
      <c r="D302" s="2437" t="s">
        <v>3090</v>
      </c>
      <c r="E302" s="2437" t="s">
        <v>3091</v>
      </c>
      <c r="F302" s="2437" t="s">
        <v>2480</v>
      </c>
      <c r="G302" s="2437" t="s">
        <v>24</v>
      </c>
      <c r="H302" s="2437" t="s">
        <v>24</v>
      </c>
      <c r="I302" s="2437" t="s">
        <v>772</v>
      </c>
    </row>
    <row customHeight="1" ht="11.25">
      <c r="A303" s="2437" t="s">
        <v>2194</v>
      </c>
      <c r="B303" s="2437" t="s">
        <v>14</v>
      </c>
      <c r="C303" s="2437" t="s">
        <v>3092</v>
      </c>
      <c r="D303" s="2437" t="s">
        <v>3093</v>
      </c>
      <c r="E303" s="2437" t="s">
        <v>3094</v>
      </c>
      <c r="F303" s="2437" t="s">
        <v>2480</v>
      </c>
      <c r="G303" s="2437" t="s">
        <v>3095</v>
      </c>
      <c r="H303" s="2437" t="s">
        <v>24</v>
      </c>
      <c r="I303" s="2437" t="s">
        <v>772</v>
      </c>
    </row>
    <row customHeight="1" ht="11.25">
      <c r="A304" s="2437" t="s">
        <v>2194</v>
      </c>
      <c r="B304" s="2437" t="s">
        <v>14</v>
      </c>
      <c r="C304" s="2437" t="s">
        <v>3096</v>
      </c>
      <c r="D304" s="2437" t="s">
        <v>3097</v>
      </c>
      <c r="E304" s="2437" t="s">
        <v>3098</v>
      </c>
      <c r="F304" s="2437" t="s">
        <v>2330</v>
      </c>
      <c r="G304" s="2437" t="s">
        <v>24</v>
      </c>
      <c r="H304" s="2437" t="s">
        <v>24</v>
      </c>
      <c r="I304" s="2437" t="s">
        <v>772</v>
      </c>
    </row>
    <row customHeight="1" ht="11.25">
      <c r="A305" s="2437" t="s">
        <v>2194</v>
      </c>
      <c r="B305" s="2437" t="s">
        <v>14</v>
      </c>
      <c r="C305" s="2437" t="s">
        <v>3099</v>
      </c>
      <c r="D305" s="2437" t="s">
        <v>3100</v>
      </c>
      <c r="E305" s="2437" t="s">
        <v>3101</v>
      </c>
      <c r="F305" s="2437" t="s">
        <v>2588</v>
      </c>
      <c r="G305" s="2437" t="s">
        <v>24</v>
      </c>
      <c r="H305" s="2437" t="s">
        <v>24</v>
      </c>
      <c r="I305" s="2437" t="s">
        <v>772</v>
      </c>
    </row>
    <row customHeight="1" ht="11.25">
      <c r="A306" s="2437" t="s">
        <v>2194</v>
      </c>
      <c r="B306" s="2437" t="s">
        <v>14</v>
      </c>
      <c r="C306" s="2437" t="s">
        <v>3102</v>
      </c>
      <c r="D306" s="2437" t="s">
        <v>3103</v>
      </c>
      <c r="E306" s="2437" t="s">
        <v>3104</v>
      </c>
      <c r="F306" s="2437" t="s">
        <v>2330</v>
      </c>
      <c r="G306" s="2437" t="s">
        <v>3105</v>
      </c>
      <c r="H306" s="2437" t="s">
        <v>24</v>
      </c>
      <c r="I306" s="2437" t="s">
        <v>772</v>
      </c>
    </row>
    <row customHeight="1" ht="11.25">
      <c r="A307" s="2437" t="s">
        <v>2194</v>
      </c>
      <c r="B307" s="2437" t="s">
        <v>14</v>
      </c>
      <c r="C307" s="2437" t="s">
        <v>3106</v>
      </c>
      <c r="D307" s="2437" t="s">
        <v>3107</v>
      </c>
      <c r="E307" s="2437" t="s">
        <v>3108</v>
      </c>
      <c r="F307" s="2437" t="s">
        <v>2480</v>
      </c>
      <c r="G307" s="2437" t="s">
        <v>3109</v>
      </c>
      <c r="H307" s="2437" t="s">
        <v>24</v>
      </c>
      <c r="I307" s="2437" t="s">
        <v>772</v>
      </c>
    </row>
    <row customHeight="1" ht="11.25">
      <c r="A308" s="2437" t="s">
        <v>2194</v>
      </c>
      <c r="B308" s="2437" t="s">
        <v>14</v>
      </c>
      <c r="C308" s="2437" t="s">
        <v>3110</v>
      </c>
      <c r="D308" s="2437" t="s">
        <v>3111</v>
      </c>
      <c r="E308" s="2437" t="s">
        <v>3112</v>
      </c>
      <c r="F308" s="2437" t="s">
        <v>2330</v>
      </c>
      <c r="G308" s="2437" t="s">
        <v>3113</v>
      </c>
      <c r="H308" s="2437" t="s">
        <v>24</v>
      </c>
      <c r="I308" s="2437" t="s">
        <v>772</v>
      </c>
    </row>
    <row customHeight="1" ht="11.25">
      <c r="A309" s="2437" t="s">
        <v>2194</v>
      </c>
      <c r="B309" s="2437" t="s">
        <v>14</v>
      </c>
      <c r="C309" s="2437" t="s">
        <v>3114</v>
      </c>
      <c r="D309" s="2437" t="s">
        <v>3115</v>
      </c>
      <c r="E309" s="2437" t="s">
        <v>3116</v>
      </c>
      <c r="F309" s="2437" t="s">
        <v>2480</v>
      </c>
      <c r="G309" s="2437" t="s">
        <v>3117</v>
      </c>
      <c r="H309" s="2437" t="s">
        <v>24</v>
      </c>
      <c r="I309" s="2437" t="s">
        <v>772</v>
      </c>
    </row>
    <row customHeight="1" ht="11.25">
      <c r="A310" s="2437" t="s">
        <v>2194</v>
      </c>
      <c r="B310" s="2437" t="s">
        <v>14</v>
      </c>
      <c r="C310" s="2437" t="s">
        <v>3118</v>
      </c>
      <c r="D310" s="2437" t="s">
        <v>3119</v>
      </c>
      <c r="E310" s="2437" t="s">
        <v>3120</v>
      </c>
      <c r="F310" s="2437" t="s">
        <v>2330</v>
      </c>
      <c r="G310" s="2437" t="s">
        <v>3121</v>
      </c>
      <c r="H310" s="2437" t="s">
        <v>24</v>
      </c>
      <c r="I310" s="2437" t="s">
        <v>772</v>
      </c>
    </row>
    <row customHeight="1" ht="11.25">
      <c r="A311" s="2437" t="s">
        <v>2194</v>
      </c>
      <c r="B311" s="2437" t="s">
        <v>14</v>
      </c>
      <c r="C311" s="2437" t="s">
        <v>3122</v>
      </c>
      <c r="D311" s="2437" t="s">
        <v>3123</v>
      </c>
      <c r="E311" s="2437" t="s">
        <v>3124</v>
      </c>
      <c r="F311" s="2437" t="s">
        <v>2294</v>
      </c>
      <c r="G311" s="2437" t="s">
        <v>3125</v>
      </c>
      <c r="H311" s="2437" t="s">
        <v>24</v>
      </c>
      <c r="I311" s="2437" t="s">
        <v>772</v>
      </c>
    </row>
    <row customHeight="1" ht="11.25">
      <c r="A312" s="2437" t="s">
        <v>2194</v>
      </c>
      <c r="B312" s="2437" t="s">
        <v>14</v>
      </c>
      <c r="C312" s="2437" t="s">
        <v>2327</v>
      </c>
      <c r="D312" s="2437" t="s">
        <v>2328</v>
      </c>
      <c r="E312" s="2437" t="s">
        <v>2329</v>
      </c>
      <c r="F312" s="2437" t="s">
        <v>2330</v>
      </c>
      <c r="G312" s="2437" t="s">
        <v>2331</v>
      </c>
      <c r="H312" s="2437" t="s">
        <v>24</v>
      </c>
      <c r="I312" s="2437" t="s">
        <v>772</v>
      </c>
    </row>
    <row customHeight="1" ht="11.25">
      <c r="A313" s="2437" t="s">
        <v>2194</v>
      </c>
      <c r="B313" s="2437" t="s">
        <v>14</v>
      </c>
      <c r="C313" s="2437" t="s">
        <v>3126</v>
      </c>
      <c r="D313" s="2437" t="s">
        <v>3127</v>
      </c>
      <c r="E313" s="2437" t="s">
        <v>3128</v>
      </c>
      <c r="F313" s="2437" t="s">
        <v>2330</v>
      </c>
      <c r="G313" s="2437" t="s">
        <v>3129</v>
      </c>
      <c r="H313" s="2437" t="s">
        <v>24</v>
      </c>
      <c r="I313" s="2437" t="s">
        <v>772</v>
      </c>
    </row>
    <row customHeight="1" ht="11.25">
      <c r="A314" s="2437" t="s">
        <v>2194</v>
      </c>
      <c r="B314" s="2437" t="s">
        <v>14</v>
      </c>
      <c r="C314" s="2437" t="s">
        <v>3130</v>
      </c>
      <c r="D314" s="2437" t="s">
        <v>3131</v>
      </c>
      <c r="E314" s="2437" t="s">
        <v>3132</v>
      </c>
      <c r="F314" s="2437" t="s">
        <v>2330</v>
      </c>
      <c r="G314" s="2437" t="s">
        <v>24</v>
      </c>
      <c r="H314" s="2437" t="s">
        <v>24</v>
      </c>
      <c r="I314" s="2437" t="s">
        <v>772</v>
      </c>
    </row>
    <row customHeight="1" ht="11.25">
      <c r="A315" s="2437" t="s">
        <v>2194</v>
      </c>
      <c r="B315" s="2437" t="s">
        <v>14</v>
      </c>
      <c r="C315" s="2437" t="s">
        <v>3133</v>
      </c>
      <c r="D315" s="2437" t="s">
        <v>3134</v>
      </c>
      <c r="E315" s="2437" t="s">
        <v>3135</v>
      </c>
      <c r="F315" s="2437" t="s">
        <v>2480</v>
      </c>
      <c r="G315" s="2437" t="s">
        <v>3136</v>
      </c>
      <c r="H315" s="2437" t="s">
        <v>24</v>
      </c>
      <c r="I315" s="2437" t="s">
        <v>772</v>
      </c>
    </row>
    <row customHeight="1" ht="11.25">
      <c r="A316" s="2437" t="s">
        <v>2194</v>
      </c>
      <c r="B316" s="2437" t="s">
        <v>14</v>
      </c>
      <c r="C316" s="2437" t="s">
        <v>3137</v>
      </c>
      <c r="D316" s="2437" t="s">
        <v>3138</v>
      </c>
      <c r="E316" s="2437" t="s">
        <v>3139</v>
      </c>
      <c r="F316" s="2437" t="s">
        <v>2340</v>
      </c>
      <c r="G316" s="2437" t="s">
        <v>24</v>
      </c>
      <c r="H316" s="2437" t="s">
        <v>24</v>
      </c>
      <c r="I316" s="2437" t="s">
        <v>772</v>
      </c>
    </row>
    <row customHeight="1" ht="11.25">
      <c r="A317" s="2437" t="s">
        <v>2194</v>
      </c>
      <c r="B317" s="2437" t="s">
        <v>14</v>
      </c>
      <c r="C317" s="2437" t="s">
        <v>3140</v>
      </c>
      <c r="D317" s="2437" t="s">
        <v>3141</v>
      </c>
      <c r="E317" s="2437" t="s">
        <v>3142</v>
      </c>
      <c r="F317" s="2437" t="s">
        <v>2527</v>
      </c>
      <c r="G317" s="2437" t="s">
        <v>24</v>
      </c>
      <c r="H317" s="2437" t="s">
        <v>24</v>
      </c>
      <c r="I317" s="2437" t="s">
        <v>772</v>
      </c>
    </row>
    <row customHeight="1" ht="11.25">
      <c r="A318" s="2437" t="s">
        <v>2194</v>
      </c>
      <c r="B318" s="2437" t="s">
        <v>14</v>
      </c>
      <c r="C318" s="2437" t="s">
        <v>2332</v>
      </c>
      <c r="D318" s="2437" t="s">
        <v>2333</v>
      </c>
      <c r="E318" s="2437" t="s">
        <v>2334</v>
      </c>
      <c r="F318" s="2437" t="s">
        <v>2335</v>
      </c>
      <c r="G318" s="2437" t="s">
        <v>2336</v>
      </c>
      <c r="H318" s="2437" t="s">
        <v>24</v>
      </c>
      <c r="I318" s="2437" t="s">
        <v>772</v>
      </c>
    </row>
    <row customHeight="1" ht="11.25">
      <c r="A319" s="2437" t="s">
        <v>2194</v>
      </c>
      <c r="B319" s="2437" t="s">
        <v>14</v>
      </c>
      <c r="C319" s="2437" t="s">
        <v>3143</v>
      </c>
      <c r="D319" s="2437" t="s">
        <v>3144</v>
      </c>
      <c r="E319" s="2437" t="s">
        <v>3145</v>
      </c>
      <c r="F319" s="2437" t="s">
        <v>2508</v>
      </c>
      <c r="G319" s="2437" t="s">
        <v>3146</v>
      </c>
      <c r="H319" s="2437" t="s">
        <v>24</v>
      </c>
      <c r="I319" s="2437" t="s">
        <v>772</v>
      </c>
    </row>
    <row customHeight="1" ht="11.25">
      <c r="A320" s="2437" t="s">
        <v>2194</v>
      </c>
      <c r="B320" s="2437" t="s">
        <v>14</v>
      </c>
      <c r="C320" s="2437" t="s">
        <v>3147</v>
      </c>
      <c r="D320" s="2437" t="s">
        <v>3148</v>
      </c>
      <c r="E320" s="2437" t="s">
        <v>3149</v>
      </c>
      <c r="F320" s="2437" t="s">
        <v>2240</v>
      </c>
      <c r="G320" s="2437" t="s">
        <v>3150</v>
      </c>
      <c r="H320" s="2437" t="s">
        <v>24</v>
      </c>
      <c r="I320" s="2437" t="s">
        <v>772</v>
      </c>
    </row>
    <row customHeight="1" ht="11.25">
      <c r="A321" s="2437" t="s">
        <v>2194</v>
      </c>
      <c r="B321" s="2437" t="s">
        <v>14</v>
      </c>
      <c r="C321" s="2437" t="s">
        <v>3151</v>
      </c>
      <c r="D321" s="2437" t="s">
        <v>3152</v>
      </c>
      <c r="E321" s="2437" t="s">
        <v>3153</v>
      </c>
      <c r="F321" s="2437" t="s">
        <v>2240</v>
      </c>
      <c r="G321" s="2437" t="s">
        <v>24</v>
      </c>
      <c r="H321" s="2437" t="s">
        <v>24</v>
      </c>
      <c r="I321" s="2437" t="s">
        <v>772</v>
      </c>
    </row>
    <row customHeight="1" ht="11.25">
      <c r="A322" s="2437" t="s">
        <v>2194</v>
      </c>
      <c r="B322" s="2437" t="s">
        <v>14</v>
      </c>
      <c r="C322" s="2437" t="s">
        <v>3154</v>
      </c>
      <c r="D322" s="2437" t="s">
        <v>3155</v>
      </c>
      <c r="E322" s="2437" t="s">
        <v>3156</v>
      </c>
      <c r="F322" s="2437" t="s">
        <v>2261</v>
      </c>
      <c r="G322" s="2437" t="s">
        <v>3157</v>
      </c>
      <c r="H322" s="2437" t="s">
        <v>24</v>
      </c>
      <c r="I322" s="2437" t="s">
        <v>772</v>
      </c>
    </row>
    <row customHeight="1" ht="11.25">
      <c r="A323" s="2437" t="s">
        <v>2194</v>
      </c>
      <c r="B323" s="2437" t="s">
        <v>14</v>
      </c>
      <c r="C323" s="2437" t="s">
        <v>3158</v>
      </c>
      <c r="D323" s="2437" t="s">
        <v>3159</v>
      </c>
      <c r="E323" s="2437" t="s">
        <v>3160</v>
      </c>
      <c r="F323" s="2437" t="s">
        <v>2354</v>
      </c>
      <c r="G323" s="2437" t="s">
        <v>3161</v>
      </c>
      <c r="H323" s="2437" t="s">
        <v>24</v>
      </c>
      <c r="I323" s="2437" t="s">
        <v>772</v>
      </c>
    </row>
    <row customHeight="1" ht="11.25">
      <c r="A324" s="2437" t="s">
        <v>2194</v>
      </c>
      <c r="B324" s="2437" t="s">
        <v>14</v>
      </c>
      <c r="C324" s="2437" t="s">
        <v>3162</v>
      </c>
      <c r="D324" s="2437" t="s">
        <v>3159</v>
      </c>
      <c r="E324" s="2437" t="s">
        <v>3163</v>
      </c>
      <c r="F324" s="2437" t="s">
        <v>2240</v>
      </c>
      <c r="G324" s="2437" t="s">
        <v>3164</v>
      </c>
      <c r="H324" s="2437" t="s">
        <v>24</v>
      </c>
      <c r="I324" s="2437" t="s">
        <v>772</v>
      </c>
    </row>
    <row customHeight="1" ht="11.25">
      <c r="A325" s="2437" t="s">
        <v>2194</v>
      </c>
      <c r="B325" s="2437" t="s">
        <v>14</v>
      </c>
      <c r="C325" s="2437" t="s">
        <v>3165</v>
      </c>
      <c r="D325" s="2437" t="s">
        <v>3166</v>
      </c>
      <c r="E325" s="2437" t="s">
        <v>3167</v>
      </c>
      <c r="F325" s="2437" t="s">
        <v>2308</v>
      </c>
      <c r="G325" s="2437" t="s">
        <v>24</v>
      </c>
      <c r="H325" s="2437" t="s">
        <v>24</v>
      </c>
      <c r="I325" s="2437" t="s">
        <v>772</v>
      </c>
    </row>
    <row customHeight="1" ht="11.25">
      <c r="A326" s="2437" t="s">
        <v>2194</v>
      </c>
      <c r="B326" s="2437" t="s">
        <v>14</v>
      </c>
      <c r="C326" s="2437" t="s">
        <v>3168</v>
      </c>
      <c r="D326" s="2437" t="s">
        <v>3169</v>
      </c>
      <c r="E326" s="2437" t="s">
        <v>3170</v>
      </c>
      <c r="F326" s="2437" t="s">
        <v>2308</v>
      </c>
      <c r="G326" s="2437" t="s">
        <v>3171</v>
      </c>
      <c r="H326" s="2437" t="s">
        <v>24</v>
      </c>
      <c r="I326" s="2437" t="s">
        <v>772</v>
      </c>
    </row>
    <row customHeight="1" ht="11.25">
      <c r="A327" s="2437" t="s">
        <v>2194</v>
      </c>
      <c r="B327" s="2437" t="s">
        <v>14</v>
      </c>
      <c r="C327" s="2437" t="s">
        <v>2337</v>
      </c>
      <c r="D327" s="2437" t="s">
        <v>2338</v>
      </c>
      <c r="E327" s="2437" t="s">
        <v>2339</v>
      </c>
      <c r="F327" s="2437" t="s">
        <v>2340</v>
      </c>
      <c r="G327" s="2437" t="s">
        <v>2341</v>
      </c>
      <c r="H327" s="2437" t="s">
        <v>24</v>
      </c>
      <c r="I327" s="2437" t="s">
        <v>772</v>
      </c>
    </row>
    <row customHeight="1" ht="11.25">
      <c r="A328" s="2437" t="s">
        <v>2194</v>
      </c>
      <c r="B328" s="2437" t="s">
        <v>14</v>
      </c>
      <c r="C328" s="2437" t="s">
        <v>3172</v>
      </c>
      <c r="D328" s="2437" t="s">
        <v>3173</v>
      </c>
      <c r="E328" s="2437" t="s">
        <v>3174</v>
      </c>
      <c r="F328" s="2437" t="s">
        <v>2308</v>
      </c>
      <c r="G328" s="2437" t="s">
        <v>24</v>
      </c>
      <c r="H328" s="2437" t="s">
        <v>24</v>
      </c>
      <c r="I328" s="2437" t="s">
        <v>772</v>
      </c>
    </row>
    <row customHeight="1" ht="11.25">
      <c r="A329" s="2437" t="s">
        <v>2194</v>
      </c>
      <c r="B329" s="2437" t="s">
        <v>14</v>
      </c>
      <c r="C329" s="2437" t="s">
        <v>2342</v>
      </c>
      <c r="D329" s="2437" t="s">
        <v>2343</v>
      </c>
      <c r="E329" s="2437" t="s">
        <v>2344</v>
      </c>
      <c r="F329" s="2437" t="s">
        <v>2340</v>
      </c>
      <c r="G329" s="2437" t="s">
        <v>2345</v>
      </c>
      <c r="H329" s="2437" t="s">
        <v>24</v>
      </c>
      <c r="I329" s="2437" t="s">
        <v>772</v>
      </c>
    </row>
    <row customHeight="1" ht="11.25">
      <c r="A330" s="2437" t="s">
        <v>2194</v>
      </c>
      <c r="B330" s="2437" t="s">
        <v>14</v>
      </c>
      <c r="C330" s="2437" t="s">
        <v>2346</v>
      </c>
      <c r="D330" s="2437" t="s">
        <v>2347</v>
      </c>
      <c r="E330" s="2437" t="s">
        <v>2348</v>
      </c>
      <c r="F330" s="2437" t="s">
        <v>2349</v>
      </c>
      <c r="G330" s="2437" t="s">
        <v>2350</v>
      </c>
      <c r="H330" s="2437" t="s">
        <v>24</v>
      </c>
      <c r="I330" s="2437" t="s">
        <v>772</v>
      </c>
    </row>
    <row customHeight="1" ht="11.25">
      <c r="A331" s="2437" t="s">
        <v>2194</v>
      </c>
      <c r="B331" s="2437" t="s">
        <v>14</v>
      </c>
      <c r="C331" s="2437" t="s">
        <v>3175</v>
      </c>
      <c r="D331" s="2437" t="s">
        <v>3176</v>
      </c>
      <c r="E331" s="2437" t="s">
        <v>3177</v>
      </c>
      <c r="F331" s="2437" t="s">
        <v>2308</v>
      </c>
      <c r="G331" s="2437" t="s">
        <v>24</v>
      </c>
      <c r="H331" s="2437" t="s">
        <v>24</v>
      </c>
      <c r="I331" s="2437" t="s">
        <v>772</v>
      </c>
    </row>
    <row customHeight="1" ht="11.25">
      <c r="A332" s="2437" t="s">
        <v>2194</v>
      </c>
      <c r="B332" s="2437" t="s">
        <v>14</v>
      </c>
      <c r="C332" s="2437" t="s">
        <v>3178</v>
      </c>
      <c r="D332" s="2437" t="s">
        <v>3179</v>
      </c>
      <c r="E332" s="2437" t="s">
        <v>3180</v>
      </c>
      <c r="F332" s="2437" t="s">
        <v>2308</v>
      </c>
      <c r="G332" s="2437" t="s">
        <v>3181</v>
      </c>
      <c r="H332" s="2437" t="s">
        <v>24</v>
      </c>
      <c r="I332" s="2437" t="s">
        <v>772</v>
      </c>
    </row>
    <row customHeight="1" ht="11.25">
      <c r="A333" s="2437" t="s">
        <v>2194</v>
      </c>
      <c r="B333" s="2437" t="s">
        <v>14</v>
      </c>
      <c r="C333" s="2437" t="s">
        <v>3182</v>
      </c>
      <c r="D333" s="2437" t="s">
        <v>3183</v>
      </c>
      <c r="E333" s="2437" t="s">
        <v>3184</v>
      </c>
      <c r="F333" s="2437" t="s">
        <v>2340</v>
      </c>
      <c r="G333" s="2437" t="s">
        <v>3185</v>
      </c>
      <c r="H333" s="2437" t="s">
        <v>24</v>
      </c>
      <c r="I333" s="2437" t="s">
        <v>772</v>
      </c>
    </row>
    <row customHeight="1" ht="11.25">
      <c r="A334" s="2437" t="s">
        <v>2194</v>
      </c>
      <c r="B334" s="2437" t="s">
        <v>14</v>
      </c>
      <c r="C334" s="2437" t="s">
        <v>3186</v>
      </c>
      <c r="D334" s="2437" t="s">
        <v>3187</v>
      </c>
      <c r="E334" s="2437" t="s">
        <v>3188</v>
      </c>
      <c r="F334" s="2437" t="s">
        <v>2308</v>
      </c>
      <c r="G334" s="2437" t="s">
        <v>3189</v>
      </c>
      <c r="H334" s="2437" t="s">
        <v>24</v>
      </c>
      <c r="I334" s="2437" t="s">
        <v>772</v>
      </c>
    </row>
    <row customHeight="1" ht="11.25">
      <c r="A335" s="2437" t="s">
        <v>2194</v>
      </c>
      <c r="B335" s="2437" t="s">
        <v>14</v>
      </c>
      <c r="C335" s="2437" t="s">
        <v>3190</v>
      </c>
      <c r="D335" s="2437" t="s">
        <v>3191</v>
      </c>
      <c r="E335" s="2437" t="s">
        <v>3192</v>
      </c>
      <c r="F335" s="2437" t="s">
        <v>2308</v>
      </c>
      <c r="G335" s="2437" t="s">
        <v>24</v>
      </c>
      <c r="H335" s="2437" t="s">
        <v>24</v>
      </c>
      <c r="I335" s="2437" t="s">
        <v>772</v>
      </c>
    </row>
    <row customHeight="1" ht="11.25">
      <c r="A336" s="2437" t="s">
        <v>2194</v>
      </c>
      <c r="B336" s="2437" t="s">
        <v>14</v>
      </c>
      <c r="C336" s="2437" t="s">
        <v>3193</v>
      </c>
      <c r="D336" s="2437" t="s">
        <v>3194</v>
      </c>
      <c r="E336" s="2437" t="s">
        <v>3195</v>
      </c>
      <c r="F336" s="2437" t="s">
        <v>2545</v>
      </c>
      <c r="G336" s="2437" t="s">
        <v>3196</v>
      </c>
      <c r="H336" s="2437" t="s">
        <v>24</v>
      </c>
      <c r="I336" s="2437" t="s">
        <v>772</v>
      </c>
    </row>
    <row customHeight="1" ht="11.25">
      <c r="A337" s="2437" t="s">
        <v>2194</v>
      </c>
      <c r="B337" s="2437" t="s">
        <v>14</v>
      </c>
      <c r="C337" s="2437" t="s">
        <v>3197</v>
      </c>
      <c r="D337" s="2437" t="s">
        <v>3198</v>
      </c>
      <c r="E337" s="2437" t="s">
        <v>3199</v>
      </c>
      <c r="F337" s="2437" t="s">
        <v>2261</v>
      </c>
      <c r="G337" s="2437" t="s">
        <v>3200</v>
      </c>
      <c r="H337" s="2437" t="s">
        <v>24</v>
      </c>
      <c r="I337" s="2437" t="s">
        <v>772</v>
      </c>
    </row>
    <row customHeight="1" ht="11.25">
      <c r="A338" s="2437" t="s">
        <v>2194</v>
      </c>
      <c r="B338" s="2437" t="s">
        <v>14</v>
      </c>
      <c r="C338" s="2437" t="s">
        <v>3201</v>
      </c>
      <c r="D338" s="2437" t="s">
        <v>3202</v>
      </c>
      <c r="E338" s="2437" t="s">
        <v>3203</v>
      </c>
      <c r="F338" s="2437" t="s">
        <v>2359</v>
      </c>
      <c r="G338" s="2437" t="s">
        <v>3204</v>
      </c>
      <c r="H338" s="2437" t="s">
        <v>24</v>
      </c>
      <c r="I338" s="2437" t="s">
        <v>772</v>
      </c>
    </row>
    <row customHeight="1" ht="11.25">
      <c r="A339" s="2437" t="s">
        <v>2194</v>
      </c>
      <c r="B339" s="2437" t="s">
        <v>14</v>
      </c>
      <c r="C339" s="2437" t="s">
        <v>2356</v>
      </c>
      <c r="D339" s="2437" t="s">
        <v>2357</v>
      </c>
      <c r="E339" s="2437" t="s">
        <v>2358</v>
      </c>
      <c r="F339" s="2437" t="s">
        <v>2359</v>
      </c>
      <c r="G339" s="2437" t="s">
        <v>2360</v>
      </c>
      <c r="H339" s="2437" t="s">
        <v>24</v>
      </c>
      <c r="I339" s="2437" t="s">
        <v>772</v>
      </c>
    </row>
    <row customHeight="1" ht="11.25">
      <c r="A340" s="2437" t="s">
        <v>2194</v>
      </c>
      <c r="B340" s="2437" t="s">
        <v>14</v>
      </c>
      <c r="C340" s="2437" t="s">
        <v>3205</v>
      </c>
      <c r="D340" s="2437" t="s">
        <v>3206</v>
      </c>
      <c r="E340" s="2437" t="s">
        <v>3207</v>
      </c>
      <c r="F340" s="2437" t="s">
        <v>2359</v>
      </c>
      <c r="G340" s="2437" t="s">
        <v>3208</v>
      </c>
      <c r="H340" s="2437" t="s">
        <v>24</v>
      </c>
      <c r="I340" s="2437" t="s">
        <v>772</v>
      </c>
    </row>
    <row customHeight="1" ht="11.25">
      <c r="A341" s="2437" t="s">
        <v>2194</v>
      </c>
      <c r="B341" s="2437" t="s">
        <v>14</v>
      </c>
      <c r="C341" s="2437" t="s">
        <v>3209</v>
      </c>
      <c r="D341" s="2437" t="s">
        <v>3210</v>
      </c>
      <c r="E341" s="2437" t="s">
        <v>3211</v>
      </c>
      <c r="F341" s="2437" t="s">
        <v>2359</v>
      </c>
      <c r="G341" s="2437" t="s">
        <v>3212</v>
      </c>
      <c r="H341" s="2437" t="s">
        <v>24</v>
      </c>
      <c r="I341" s="2437" t="s">
        <v>772</v>
      </c>
    </row>
    <row customHeight="1" ht="11.25">
      <c r="A342" s="2437" t="s">
        <v>2194</v>
      </c>
      <c r="B342" s="2437" t="s">
        <v>14</v>
      </c>
      <c r="C342" s="2437" t="s">
        <v>3213</v>
      </c>
      <c r="D342" s="2437" t="s">
        <v>3214</v>
      </c>
      <c r="E342" s="2437" t="s">
        <v>3215</v>
      </c>
      <c r="F342" s="2437" t="s">
        <v>2359</v>
      </c>
      <c r="G342" s="2437" t="s">
        <v>24</v>
      </c>
      <c r="H342" s="2437" t="s">
        <v>24</v>
      </c>
      <c r="I342" s="2437" t="s">
        <v>772</v>
      </c>
    </row>
    <row customHeight="1" ht="11.25">
      <c r="A343" s="2437" t="s">
        <v>2194</v>
      </c>
      <c r="B343" s="2437" t="s">
        <v>14</v>
      </c>
      <c r="C343" s="2437" t="s">
        <v>3216</v>
      </c>
      <c r="D343" s="2437" t="s">
        <v>3217</v>
      </c>
      <c r="E343" s="2437" t="s">
        <v>3218</v>
      </c>
      <c r="F343" s="2437" t="s">
        <v>2584</v>
      </c>
      <c r="G343" s="2437" t="s">
        <v>3219</v>
      </c>
      <c r="H343" s="2437" t="s">
        <v>24</v>
      </c>
      <c r="I343" s="2437" t="s">
        <v>772</v>
      </c>
    </row>
    <row customHeight="1" ht="11.25">
      <c r="A344" s="2437" t="s">
        <v>2194</v>
      </c>
      <c r="B344" s="2437" t="s">
        <v>14</v>
      </c>
      <c r="C344" s="2437" t="s">
        <v>2361</v>
      </c>
      <c r="D344" s="2437" t="s">
        <v>2362</v>
      </c>
      <c r="E344" s="2437" t="s">
        <v>2363</v>
      </c>
      <c r="F344" s="2437" t="s">
        <v>2275</v>
      </c>
      <c r="G344" s="2437" t="s">
        <v>2364</v>
      </c>
      <c r="H344" s="2437" t="s">
        <v>24</v>
      </c>
      <c r="I344" s="2437" t="s">
        <v>772</v>
      </c>
    </row>
    <row customHeight="1" ht="11.25">
      <c r="A345" s="2437" t="s">
        <v>2194</v>
      </c>
      <c r="B345" s="2437" t="s">
        <v>14</v>
      </c>
      <c r="C345" s="2437" t="s">
        <v>2365</v>
      </c>
      <c r="D345" s="2437" t="s">
        <v>2366</v>
      </c>
      <c r="E345" s="2437" t="s">
        <v>2367</v>
      </c>
      <c r="F345" s="2437" t="s">
        <v>2368</v>
      </c>
      <c r="G345" s="2437" t="s">
        <v>2369</v>
      </c>
      <c r="H345" s="2437" t="s">
        <v>24</v>
      </c>
      <c r="I345" s="2437" t="s">
        <v>772</v>
      </c>
    </row>
    <row customHeight="1" ht="11.25">
      <c r="A346" s="2437" t="s">
        <v>2194</v>
      </c>
      <c r="B346" s="2437" t="s">
        <v>14</v>
      </c>
      <c r="C346" s="2437" t="s">
        <v>3220</v>
      </c>
      <c r="D346" s="2437" t="s">
        <v>3221</v>
      </c>
      <c r="E346" s="2437" t="s">
        <v>3222</v>
      </c>
      <c r="F346" s="2437" t="s">
        <v>2257</v>
      </c>
      <c r="G346" s="2437" t="s">
        <v>24</v>
      </c>
      <c r="H346" s="2437" t="s">
        <v>24</v>
      </c>
      <c r="I346" s="2437" t="s">
        <v>772</v>
      </c>
    </row>
    <row customHeight="1" ht="11.25">
      <c r="A347" s="2437" t="s">
        <v>2194</v>
      </c>
      <c r="B347" s="2437" t="s">
        <v>14</v>
      </c>
      <c r="C347" s="2437" t="s">
        <v>2378</v>
      </c>
      <c r="D347" s="2437" t="s">
        <v>2379</v>
      </c>
      <c r="E347" s="2437" t="s">
        <v>2380</v>
      </c>
      <c r="F347" s="2437" t="s">
        <v>2257</v>
      </c>
      <c r="G347" s="2437" t="s">
        <v>2381</v>
      </c>
      <c r="H347" s="2437" t="s">
        <v>24</v>
      </c>
      <c r="I347" s="2437" t="s">
        <v>772</v>
      </c>
    </row>
    <row customHeight="1" ht="11.25">
      <c r="A348" s="2437" t="s">
        <v>2194</v>
      </c>
      <c r="B348" s="2437" t="s">
        <v>14</v>
      </c>
      <c r="C348" s="2437" t="s">
        <v>2382</v>
      </c>
      <c r="D348" s="2437" t="s">
        <v>2383</v>
      </c>
      <c r="E348" s="2437" t="s">
        <v>2384</v>
      </c>
      <c r="F348" s="2437" t="s">
        <v>2385</v>
      </c>
      <c r="G348" s="2437" t="s">
        <v>2386</v>
      </c>
      <c r="H348" s="2437" t="s">
        <v>24</v>
      </c>
      <c r="I348" s="2437" t="s">
        <v>772</v>
      </c>
    </row>
    <row customHeight="1" ht="11.25">
      <c r="A349" s="2437" t="s">
        <v>2194</v>
      </c>
      <c r="B349" s="2437" t="s">
        <v>14</v>
      </c>
      <c r="C349" s="2437" t="s">
        <v>3223</v>
      </c>
      <c r="D349" s="2437" t="s">
        <v>3224</v>
      </c>
      <c r="E349" s="2437" t="s">
        <v>3225</v>
      </c>
      <c r="F349" s="2437" t="s">
        <v>2385</v>
      </c>
      <c r="G349" s="2437" t="s">
        <v>3226</v>
      </c>
      <c r="H349" s="2437" t="s">
        <v>24</v>
      </c>
      <c r="I349" s="2437" t="s">
        <v>772</v>
      </c>
    </row>
    <row customHeight="1" ht="11.25">
      <c r="A350" s="2437" t="s">
        <v>2194</v>
      </c>
      <c r="B350" s="2437" t="s">
        <v>14</v>
      </c>
      <c r="C350" s="2437" t="s">
        <v>2387</v>
      </c>
      <c r="D350" s="2437" t="s">
        <v>2388</v>
      </c>
      <c r="E350" s="2437" t="s">
        <v>2389</v>
      </c>
      <c r="F350" s="2437" t="s">
        <v>2294</v>
      </c>
      <c r="G350" s="2437" t="s">
        <v>2390</v>
      </c>
      <c r="H350" s="2437" t="s">
        <v>24</v>
      </c>
      <c r="I350" s="2437" t="s">
        <v>772</v>
      </c>
    </row>
    <row customHeight="1" ht="11.25">
      <c r="A351" s="2437" t="s">
        <v>2194</v>
      </c>
      <c r="B351" s="2437" t="s">
        <v>14</v>
      </c>
      <c r="C351" s="2437" t="s">
        <v>3227</v>
      </c>
      <c r="D351" s="2437" t="s">
        <v>3228</v>
      </c>
      <c r="E351" s="2437" t="s">
        <v>3229</v>
      </c>
      <c r="F351" s="2437" t="s">
        <v>2308</v>
      </c>
      <c r="G351" s="2437" t="s">
        <v>24</v>
      </c>
      <c r="H351" s="2437" t="s">
        <v>24</v>
      </c>
      <c r="I351" s="2437" t="s">
        <v>772</v>
      </c>
    </row>
    <row customHeight="1" ht="11.25">
      <c r="A352" s="2437" t="s">
        <v>2194</v>
      </c>
      <c r="B352" s="2437" t="s">
        <v>14</v>
      </c>
      <c r="C352" s="2437" t="s">
        <v>3230</v>
      </c>
      <c r="D352" s="2437" t="s">
        <v>3231</v>
      </c>
      <c r="E352" s="2437" t="s">
        <v>3232</v>
      </c>
      <c r="F352" s="2437" t="s">
        <v>2257</v>
      </c>
      <c r="G352" s="2437" t="s">
        <v>3233</v>
      </c>
      <c r="H352" s="2437" t="s">
        <v>24</v>
      </c>
      <c r="I352" s="2437" t="s">
        <v>772</v>
      </c>
    </row>
    <row customHeight="1" ht="11.25">
      <c r="A353" s="2437" t="s">
        <v>2194</v>
      </c>
      <c r="B353" s="2437" t="s">
        <v>14</v>
      </c>
      <c r="C353" s="2437" t="s">
        <v>3234</v>
      </c>
      <c r="D353" s="2437" t="s">
        <v>3235</v>
      </c>
      <c r="E353" s="2437" t="s">
        <v>3236</v>
      </c>
      <c r="F353" s="2437" t="s">
        <v>2584</v>
      </c>
      <c r="G353" s="2437" t="s">
        <v>3237</v>
      </c>
      <c r="H353" s="2437" t="s">
        <v>24</v>
      </c>
      <c r="I353" s="2437" t="s">
        <v>772</v>
      </c>
    </row>
    <row customHeight="1" ht="11.25">
      <c r="A354" s="2437" t="s">
        <v>2194</v>
      </c>
      <c r="B354" s="2437" t="s">
        <v>14</v>
      </c>
      <c r="C354" s="2437" t="s">
        <v>2391</v>
      </c>
      <c r="D354" s="2437" t="s">
        <v>2392</v>
      </c>
      <c r="E354" s="2437" t="s">
        <v>2393</v>
      </c>
      <c r="F354" s="2437" t="s">
        <v>2368</v>
      </c>
      <c r="G354" s="2437" t="s">
        <v>2394</v>
      </c>
      <c r="H354" s="2437" t="s">
        <v>24</v>
      </c>
      <c r="I354" s="2437" t="s">
        <v>772</v>
      </c>
    </row>
    <row customHeight="1" ht="11.25">
      <c r="A355" s="2437" t="s">
        <v>2194</v>
      </c>
      <c r="B355" s="2437" t="s">
        <v>14</v>
      </c>
      <c r="C355" s="2437" t="s">
        <v>3238</v>
      </c>
      <c r="D355" s="2437" t="s">
        <v>3239</v>
      </c>
      <c r="E355" s="2437" t="s">
        <v>3240</v>
      </c>
      <c r="F355" s="2437" t="s">
        <v>2322</v>
      </c>
      <c r="G355" s="2437" t="s">
        <v>3241</v>
      </c>
      <c r="H355" s="2437" t="s">
        <v>24</v>
      </c>
      <c r="I355" s="2437" t="s">
        <v>772</v>
      </c>
    </row>
    <row customHeight="1" ht="11.25">
      <c r="A356" s="2437" t="s">
        <v>2194</v>
      </c>
      <c r="B356" s="2437" t="s">
        <v>14</v>
      </c>
      <c r="C356" s="2437" t="s">
        <v>3242</v>
      </c>
      <c r="D356" s="2437" t="s">
        <v>3243</v>
      </c>
      <c r="E356" s="2437" t="s">
        <v>3244</v>
      </c>
      <c r="F356" s="2437" t="s">
        <v>2485</v>
      </c>
      <c r="G356" s="2437" t="s">
        <v>2331</v>
      </c>
      <c r="H356" s="2437" t="s">
        <v>24</v>
      </c>
      <c r="I356" s="2437" t="s">
        <v>772</v>
      </c>
    </row>
    <row customHeight="1" ht="11.25">
      <c r="A357" s="2437" t="s">
        <v>2194</v>
      </c>
      <c r="B357" s="2437" t="s">
        <v>14</v>
      </c>
      <c r="C357" s="2437" t="s">
        <v>3245</v>
      </c>
      <c r="D357" s="2437" t="s">
        <v>45</v>
      </c>
      <c r="E357" s="2437" t="s">
        <v>48</v>
      </c>
      <c r="F357" s="2437" t="s">
        <v>50</v>
      </c>
      <c r="G357" s="2437" t="s">
        <v>3246</v>
      </c>
      <c r="H357" s="2437" t="s">
        <v>24</v>
      </c>
      <c r="I357" s="2437" t="s">
        <v>772</v>
      </c>
    </row>
    <row customHeight="1" ht="11.25">
      <c r="A358" s="2437" t="s">
        <v>2194</v>
      </c>
      <c r="B358" s="2437" t="s">
        <v>14</v>
      </c>
      <c r="C358" s="2437" t="s">
        <v>3247</v>
      </c>
      <c r="D358" s="2437" t="s">
        <v>45</v>
      </c>
      <c r="E358" s="2437" t="s">
        <v>3248</v>
      </c>
      <c r="F358" s="2437" t="s">
        <v>2499</v>
      </c>
      <c r="G358" s="2437" t="s">
        <v>3249</v>
      </c>
      <c r="H358" s="2437" t="s">
        <v>24</v>
      </c>
      <c r="I358" s="2437" t="s">
        <v>772</v>
      </c>
    </row>
    <row customHeight="1" ht="11.25">
      <c r="A359" s="2437" t="s">
        <v>2194</v>
      </c>
      <c r="B359" s="2437" t="s">
        <v>14</v>
      </c>
      <c r="C359" s="2437" t="s">
        <v>3250</v>
      </c>
      <c r="D359" s="2437" t="s">
        <v>3251</v>
      </c>
      <c r="E359" s="2437" t="s">
        <v>3252</v>
      </c>
      <c r="F359" s="2437" t="s">
        <v>2508</v>
      </c>
      <c r="G359" s="2437" t="s">
        <v>3253</v>
      </c>
      <c r="H359" s="2437" t="s">
        <v>24</v>
      </c>
      <c r="I359" s="2437" t="s">
        <v>772</v>
      </c>
    </row>
    <row customHeight="1" ht="11.25">
      <c r="A360" s="2437" t="s">
        <v>2194</v>
      </c>
      <c r="B360" s="2437" t="s">
        <v>14</v>
      </c>
      <c r="C360" s="2437" t="s">
        <v>3254</v>
      </c>
      <c r="D360" s="2437" t="s">
        <v>3255</v>
      </c>
      <c r="E360" s="2437" t="s">
        <v>3256</v>
      </c>
      <c r="F360" s="2437" t="s">
        <v>2330</v>
      </c>
      <c r="G360" s="2437" t="s">
        <v>3241</v>
      </c>
      <c r="H360" s="2437" t="s">
        <v>24</v>
      </c>
      <c r="I360" s="2437" t="s">
        <v>772</v>
      </c>
    </row>
    <row customHeight="1" ht="11.25">
      <c r="A361" s="2437" t="s">
        <v>2194</v>
      </c>
      <c r="B361" s="2437" t="s">
        <v>14</v>
      </c>
      <c r="C361" s="2437" t="s">
        <v>3257</v>
      </c>
      <c r="D361" s="2437" t="s">
        <v>3258</v>
      </c>
      <c r="E361" s="2437" t="s">
        <v>3259</v>
      </c>
      <c r="F361" s="2437" t="s">
        <v>2322</v>
      </c>
      <c r="G361" s="2437" t="s">
        <v>3260</v>
      </c>
      <c r="H361" s="2437" t="s">
        <v>24</v>
      </c>
      <c r="I361" s="2437" t="s">
        <v>772</v>
      </c>
    </row>
    <row customHeight="1" ht="11.25">
      <c r="A362" s="2437" t="s">
        <v>2194</v>
      </c>
      <c r="B362" s="2437" t="s">
        <v>14</v>
      </c>
      <c r="C362" s="2437" t="s">
        <v>3261</v>
      </c>
      <c r="D362" s="2437" t="s">
        <v>3262</v>
      </c>
      <c r="E362" s="2437" t="s">
        <v>3263</v>
      </c>
      <c r="F362" s="2437" t="s">
        <v>2257</v>
      </c>
      <c r="G362" s="2437" t="s">
        <v>3264</v>
      </c>
      <c r="H362" s="2437" t="s">
        <v>24</v>
      </c>
      <c r="I362" s="2437" t="s">
        <v>772</v>
      </c>
    </row>
    <row customHeight="1" ht="11.25">
      <c r="A363" s="2437" t="s">
        <v>2194</v>
      </c>
      <c r="B363" s="2437" t="s">
        <v>14</v>
      </c>
      <c r="C363" s="2437" t="s">
        <v>3265</v>
      </c>
      <c r="D363" s="2437" t="s">
        <v>3266</v>
      </c>
      <c r="E363" s="2437" t="s">
        <v>3267</v>
      </c>
      <c r="F363" s="2437" t="s">
        <v>3268</v>
      </c>
      <c r="G363" s="2437" t="s">
        <v>3269</v>
      </c>
      <c r="H363" s="2437" t="s">
        <v>24</v>
      </c>
      <c r="I363" s="2437" t="s">
        <v>772</v>
      </c>
    </row>
    <row customHeight="1" ht="11.25">
      <c r="A364" s="2437" t="s">
        <v>2194</v>
      </c>
      <c r="B364" s="2437" t="s">
        <v>14</v>
      </c>
      <c r="C364" s="2437" t="s">
        <v>2399</v>
      </c>
      <c r="D364" s="2437" t="s">
        <v>2400</v>
      </c>
      <c r="E364" s="2437" t="s">
        <v>2401</v>
      </c>
      <c r="F364" s="2437" t="s">
        <v>2308</v>
      </c>
      <c r="G364" s="2437" t="s">
        <v>2402</v>
      </c>
      <c r="H364" s="2437" t="s">
        <v>24</v>
      </c>
      <c r="I364" s="2437" t="s">
        <v>772</v>
      </c>
    </row>
    <row customHeight="1" ht="11.25">
      <c r="A365" s="2437" t="s">
        <v>2194</v>
      </c>
      <c r="B365" s="2437" t="s">
        <v>14</v>
      </c>
      <c r="C365" s="2437" t="s">
        <v>3270</v>
      </c>
      <c r="D365" s="2437" t="s">
        <v>3271</v>
      </c>
      <c r="E365" s="2437" t="s">
        <v>3272</v>
      </c>
      <c r="F365" s="2437" t="s">
        <v>2411</v>
      </c>
      <c r="G365" s="2437" t="s">
        <v>3273</v>
      </c>
      <c r="H365" s="2437" t="s">
        <v>3274</v>
      </c>
      <c r="I365" s="2437" t="s">
        <v>772</v>
      </c>
    </row>
    <row customHeight="1" ht="11.25">
      <c r="A366" s="2437" t="s">
        <v>2194</v>
      </c>
      <c r="B366" s="2437" t="s">
        <v>14</v>
      </c>
      <c r="C366" s="2437" t="s">
        <v>2403</v>
      </c>
      <c r="D366" s="2437" t="s">
        <v>2404</v>
      </c>
      <c r="E366" s="2437" t="s">
        <v>2405</v>
      </c>
      <c r="F366" s="2437" t="s">
        <v>2406</v>
      </c>
      <c r="G366" s="2437" t="s">
        <v>2407</v>
      </c>
      <c r="H366" s="2437" t="s">
        <v>24</v>
      </c>
      <c r="I366" s="2437" t="s">
        <v>772</v>
      </c>
    </row>
    <row customHeight="1" ht="11.25">
      <c r="A367" s="2437" t="s">
        <v>2194</v>
      </c>
      <c r="B367" s="2437" t="s">
        <v>14</v>
      </c>
      <c r="C367" s="2437" t="s">
        <v>3275</v>
      </c>
      <c r="D367" s="2437" t="s">
        <v>3276</v>
      </c>
      <c r="E367" s="2437" t="s">
        <v>3277</v>
      </c>
      <c r="F367" s="2437" t="s">
        <v>2411</v>
      </c>
      <c r="G367" s="2437" t="s">
        <v>3278</v>
      </c>
      <c r="H367" s="2437" t="s">
        <v>24</v>
      </c>
      <c r="I367" s="2437" t="s">
        <v>772</v>
      </c>
    </row>
    <row customHeight="1" ht="11.25">
      <c r="A368" s="2437" t="s">
        <v>2194</v>
      </c>
      <c r="B368" s="2437" t="s">
        <v>14</v>
      </c>
      <c r="C368" s="2437" t="s">
        <v>3279</v>
      </c>
      <c r="D368" s="2437" t="s">
        <v>3280</v>
      </c>
      <c r="E368" s="2437" t="s">
        <v>3281</v>
      </c>
      <c r="F368" s="2437" t="s">
        <v>2411</v>
      </c>
      <c r="G368" s="2437" t="s">
        <v>3278</v>
      </c>
      <c r="H368" s="2437" t="s">
        <v>24</v>
      </c>
      <c r="I368" s="2437" t="s">
        <v>772</v>
      </c>
    </row>
    <row customHeight="1" ht="11.25">
      <c r="A369" s="2437" t="s">
        <v>2194</v>
      </c>
      <c r="B369" s="2437" t="s">
        <v>14</v>
      </c>
      <c r="C369" s="2437" t="s">
        <v>2408</v>
      </c>
      <c r="D369" s="2437" t="s">
        <v>2409</v>
      </c>
      <c r="E369" s="2437" t="s">
        <v>2410</v>
      </c>
      <c r="F369" s="2437" t="s">
        <v>2411</v>
      </c>
      <c r="G369" s="2437" t="s">
        <v>2412</v>
      </c>
      <c r="H369" s="2437" t="s">
        <v>24</v>
      </c>
      <c r="I369" s="2437" t="s">
        <v>772</v>
      </c>
    </row>
    <row customHeight="1" ht="11.25">
      <c r="A370" s="2437" t="s">
        <v>2194</v>
      </c>
      <c r="B370" s="2437" t="s">
        <v>14</v>
      </c>
      <c r="C370" s="2437" t="s">
        <v>2413</v>
      </c>
      <c r="D370" s="2437" t="s">
        <v>2414</v>
      </c>
      <c r="E370" s="2437" t="s">
        <v>2415</v>
      </c>
      <c r="F370" s="2437" t="s">
        <v>2416</v>
      </c>
      <c r="G370" s="2437" t="s">
        <v>2417</v>
      </c>
      <c r="H370" s="2437" t="s">
        <v>24</v>
      </c>
      <c r="I370" s="2437" t="s">
        <v>772</v>
      </c>
    </row>
    <row customHeight="1" ht="11.25">
      <c r="A371" s="2437" t="s">
        <v>2194</v>
      </c>
      <c r="B371" s="2437" t="s">
        <v>14</v>
      </c>
      <c r="C371" s="2437" t="s">
        <v>2418</v>
      </c>
      <c r="D371" s="2437" t="s">
        <v>2419</v>
      </c>
      <c r="E371" s="2437" t="s">
        <v>2420</v>
      </c>
      <c r="F371" s="2437" t="s">
        <v>2359</v>
      </c>
      <c r="G371" s="2437" t="s">
        <v>2421</v>
      </c>
      <c r="H371" s="2437" t="s">
        <v>24</v>
      </c>
      <c r="I371" s="2437" t="s">
        <v>772</v>
      </c>
    </row>
    <row customHeight="1" ht="11.25">
      <c r="A372" s="2437" t="s">
        <v>2194</v>
      </c>
      <c r="B372" s="2437" t="s">
        <v>14</v>
      </c>
      <c r="C372" s="2437" t="s">
        <v>3282</v>
      </c>
      <c r="D372" s="2437" t="s">
        <v>3283</v>
      </c>
      <c r="E372" s="2437" t="s">
        <v>3284</v>
      </c>
      <c r="F372" s="2437" t="s">
        <v>2322</v>
      </c>
      <c r="G372" s="2437" t="s">
        <v>24</v>
      </c>
      <c r="H372" s="2437" t="s">
        <v>24</v>
      </c>
      <c r="I372" s="2437" t="s">
        <v>772</v>
      </c>
    </row>
    <row customHeight="1" ht="11.25">
      <c r="A373" s="2437" t="s">
        <v>2194</v>
      </c>
      <c r="B373" s="2437" t="s">
        <v>14</v>
      </c>
      <c r="C373" s="2437" t="s">
        <v>2422</v>
      </c>
      <c r="D373" s="2437" t="s">
        <v>2423</v>
      </c>
      <c r="E373" s="2437" t="s">
        <v>2424</v>
      </c>
      <c r="F373" s="2437" t="s">
        <v>2425</v>
      </c>
      <c r="G373" s="2437" t="s">
        <v>2426</v>
      </c>
      <c r="H373" s="2437" t="s">
        <v>24</v>
      </c>
      <c r="I373" s="2437" t="s">
        <v>772</v>
      </c>
    </row>
    <row customHeight="1" ht="11.25">
      <c r="A374" s="2437" t="s">
        <v>2194</v>
      </c>
      <c r="B374" s="2437" t="s">
        <v>14</v>
      </c>
      <c r="C374" s="2437" t="s">
        <v>2427</v>
      </c>
      <c r="D374" s="2437" t="s">
        <v>2428</v>
      </c>
      <c r="E374" s="2437" t="s">
        <v>2429</v>
      </c>
      <c r="F374" s="2437" t="s">
        <v>2308</v>
      </c>
      <c r="G374" s="2437" t="s">
        <v>2430</v>
      </c>
      <c r="H374" s="2437" t="s">
        <v>24</v>
      </c>
      <c r="I374" s="2437" t="s">
        <v>772</v>
      </c>
    </row>
    <row customHeight="1" ht="11.25">
      <c r="A375" s="2437" t="s">
        <v>2194</v>
      </c>
      <c r="B375" s="2437" t="s">
        <v>14</v>
      </c>
      <c r="C375" s="2437" t="s">
        <v>2431</v>
      </c>
      <c r="D375" s="2437" t="s">
        <v>2432</v>
      </c>
      <c r="E375" s="2437" t="s">
        <v>2433</v>
      </c>
      <c r="F375" s="2437" t="s">
        <v>2434</v>
      </c>
      <c r="G375" s="2437" t="s">
        <v>2435</v>
      </c>
      <c r="H375" s="2437" t="s">
        <v>24</v>
      </c>
      <c r="I375" s="2437" t="s">
        <v>772</v>
      </c>
    </row>
    <row customHeight="1" ht="11.25">
      <c r="A376" s="2437" t="s">
        <v>2194</v>
      </c>
      <c r="B376" s="2437" t="s">
        <v>14</v>
      </c>
      <c r="C376" s="2437" t="s">
        <v>2436</v>
      </c>
      <c r="D376" s="2437" t="s">
        <v>2437</v>
      </c>
      <c r="E376" s="2437" t="s">
        <v>2438</v>
      </c>
      <c r="F376" s="2437" t="s">
        <v>2257</v>
      </c>
      <c r="G376" s="2437" t="s">
        <v>2439</v>
      </c>
      <c r="H376" s="2437" t="s">
        <v>24</v>
      </c>
      <c r="I376" s="2437" t="s">
        <v>772</v>
      </c>
    </row>
    <row customHeight="1" ht="11.25">
      <c r="A377" s="2437" t="s">
        <v>2194</v>
      </c>
      <c r="B377" s="2437" t="s">
        <v>14</v>
      </c>
      <c r="C377" s="2437" t="s">
        <v>3285</v>
      </c>
      <c r="D377" s="2437" t="s">
        <v>3286</v>
      </c>
      <c r="E377" s="2437" t="s">
        <v>3287</v>
      </c>
      <c r="F377" s="2437" t="s">
        <v>2330</v>
      </c>
      <c r="G377" s="2437" t="s">
        <v>3288</v>
      </c>
      <c r="H377" s="2437" t="s">
        <v>24</v>
      </c>
      <c r="I377" s="2437" t="s">
        <v>772</v>
      </c>
    </row>
    <row customHeight="1" ht="11.25">
      <c r="A378" s="2437" t="s">
        <v>2194</v>
      </c>
      <c r="B378" s="2437" t="s">
        <v>14</v>
      </c>
      <c r="C378" s="2437" t="s">
        <v>2440</v>
      </c>
      <c r="D378" s="2437" t="s">
        <v>2441</v>
      </c>
      <c r="E378" s="2437" t="s">
        <v>2442</v>
      </c>
      <c r="F378" s="2437" t="s">
        <v>2443</v>
      </c>
      <c r="G378" s="2437" t="s">
        <v>2444</v>
      </c>
      <c r="H378" s="2437" t="s">
        <v>24</v>
      </c>
      <c r="I378" s="2437" t="s">
        <v>772</v>
      </c>
    </row>
    <row customHeight="1" ht="11.25">
      <c r="A379" s="2437" t="s">
        <v>2194</v>
      </c>
      <c r="B379" s="2437" t="s">
        <v>14</v>
      </c>
      <c r="C379" s="2437" t="s">
        <v>3289</v>
      </c>
      <c r="D379" s="2437" t="s">
        <v>3290</v>
      </c>
      <c r="E379" s="2437" t="s">
        <v>3291</v>
      </c>
      <c r="F379" s="2437" t="s">
        <v>2584</v>
      </c>
      <c r="G379" s="2437" t="s">
        <v>24</v>
      </c>
      <c r="H379" s="2437" t="s">
        <v>24</v>
      </c>
      <c r="I379" s="2437" t="s">
        <v>772</v>
      </c>
    </row>
    <row customHeight="1" ht="11.25">
      <c r="A380" s="2437" t="s">
        <v>2194</v>
      </c>
      <c r="B380" s="2437" t="s">
        <v>14</v>
      </c>
      <c r="C380" s="2437" t="s">
        <v>3292</v>
      </c>
      <c r="D380" s="2437" t="s">
        <v>3293</v>
      </c>
      <c r="E380" s="2437" t="s">
        <v>3294</v>
      </c>
      <c r="F380" s="2437" t="s">
        <v>2257</v>
      </c>
      <c r="G380" s="2437" t="s">
        <v>2448</v>
      </c>
      <c r="H380" s="2437" t="s">
        <v>24</v>
      </c>
      <c r="I380" s="2437" t="s">
        <v>772</v>
      </c>
    </row>
    <row customHeight="1" ht="11.25">
      <c r="A381" s="2437" t="s">
        <v>2194</v>
      </c>
      <c r="B381" s="2437" t="s">
        <v>14</v>
      </c>
      <c r="C381" s="2437" t="s">
        <v>2453</v>
      </c>
      <c r="D381" s="2437" t="s">
        <v>2454</v>
      </c>
      <c r="E381" s="2437" t="s">
        <v>2455</v>
      </c>
      <c r="F381" s="2437" t="s">
        <v>2434</v>
      </c>
      <c r="G381" s="2437" t="s">
        <v>2456</v>
      </c>
      <c r="H381" s="2437" t="s">
        <v>2457</v>
      </c>
      <c r="I381" s="2437" t="s">
        <v>772</v>
      </c>
    </row>
    <row customHeight="1" ht="11.25">
      <c r="A382" s="2437" t="s">
        <v>2194</v>
      </c>
      <c r="B382" s="2437" t="s">
        <v>14</v>
      </c>
      <c r="C382" s="2437" t="s">
        <v>3295</v>
      </c>
      <c r="D382" s="2437" t="s">
        <v>3296</v>
      </c>
      <c r="E382" s="2437" t="s">
        <v>3297</v>
      </c>
      <c r="F382" s="2437" t="s">
        <v>2485</v>
      </c>
      <c r="G382" s="2437" t="s">
        <v>24</v>
      </c>
      <c r="H382" s="2437" t="s">
        <v>24</v>
      </c>
      <c r="I382" s="2437" t="s">
        <v>772</v>
      </c>
    </row>
    <row customHeight="1" ht="11.25">
      <c r="A383" s="2437" t="s">
        <v>2194</v>
      </c>
      <c r="B383" s="2437" t="s">
        <v>14</v>
      </c>
      <c r="C383" s="2437" t="s">
        <v>3298</v>
      </c>
      <c r="D383" s="2437" t="s">
        <v>3299</v>
      </c>
      <c r="E383" s="2437" t="s">
        <v>3300</v>
      </c>
      <c r="F383" s="2437" t="s">
        <v>2588</v>
      </c>
      <c r="G383" s="2437" t="s">
        <v>3301</v>
      </c>
      <c r="H383" s="2437" t="s">
        <v>3302</v>
      </c>
      <c r="I383" s="2437" t="s">
        <v>772</v>
      </c>
    </row>
    <row customHeight="1" ht="11.25">
      <c r="A384" s="2437" t="s">
        <v>2194</v>
      </c>
      <c r="B384" s="2437" t="s">
        <v>14</v>
      </c>
      <c r="C384" s="2437" t="s">
        <v>3303</v>
      </c>
      <c r="D384" s="2437" t="s">
        <v>3304</v>
      </c>
      <c r="E384" s="2437" t="s">
        <v>3305</v>
      </c>
      <c r="F384" s="2437" t="s">
        <v>2359</v>
      </c>
      <c r="G384" s="2437" t="s">
        <v>24</v>
      </c>
      <c r="H384" s="2437" t="s">
        <v>24</v>
      </c>
      <c r="I384" s="2437" t="s">
        <v>772</v>
      </c>
    </row>
    <row customHeight="1" ht="11.25">
      <c r="A385" s="2437" t="s">
        <v>2194</v>
      </c>
      <c r="B385" s="2437" t="s">
        <v>14</v>
      </c>
      <c r="C385" s="2437" t="s">
        <v>3306</v>
      </c>
      <c r="D385" s="2437" t="s">
        <v>3307</v>
      </c>
      <c r="E385" s="2437" t="s">
        <v>3308</v>
      </c>
      <c r="F385" s="2437" t="s">
        <v>2584</v>
      </c>
      <c r="G385" s="2437" t="s">
        <v>3309</v>
      </c>
      <c r="H385" s="2437" t="s">
        <v>24</v>
      </c>
      <c r="I385" s="2437" t="s">
        <v>772</v>
      </c>
    </row>
    <row customHeight="1" ht="11.25">
      <c r="A386" s="2437" t="s">
        <v>2194</v>
      </c>
      <c r="B386" s="2437" t="s">
        <v>14</v>
      </c>
      <c r="C386" s="2437" t="s">
        <v>2458</v>
      </c>
      <c r="D386" s="2437" t="s">
        <v>2459</v>
      </c>
      <c r="E386" s="2437" t="s">
        <v>2460</v>
      </c>
      <c r="F386" s="2437" t="s">
        <v>2359</v>
      </c>
      <c r="G386" s="2437" t="s">
        <v>2461</v>
      </c>
      <c r="H386" s="2437" t="s">
        <v>24</v>
      </c>
      <c r="I386" s="2437" t="s">
        <v>772</v>
      </c>
    </row>
    <row customHeight="1" ht="11.25">
      <c r="A387" s="2437" t="s">
        <v>2194</v>
      </c>
      <c r="B387" s="2437" t="s">
        <v>14</v>
      </c>
      <c r="C387" s="2437" t="s">
        <v>3310</v>
      </c>
      <c r="D387" s="2437" t="s">
        <v>3311</v>
      </c>
      <c r="E387" s="2437" t="s">
        <v>3312</v>
      </c>
      <c r="F387" s="2437" t="s">
        <v>2322</v>
      </c>
      <c r="G387" s="2437" t="s">
        <v>3313</v>
      </c>
      <c r="H387" s="2437" t="s">
        <v>24</v>
      </c>
      <c r="I387" s="2437" t="s">
        <v>772</v>
      </c>
    </row>
    <row customHeight="1" ht="11.25">
      <c r="A388" s="2437" t="s">
        <v>2194</v>
      </c>
      <c r="B388" s="2437" t="s">
        <v>14</v>
      </c>
      <c r="C388" s="2437" t="s">
        <v>3314</v>
      </c>
      <c r="D388" s="2437" t="s">
        <v>3315</v>
      </c>
      <c r="E388" s="2437" t="s">
        <v>3316</v>
      </c>
      <c r="F388" s="2437" t="s">
        <v>2335</v>
      </c>
      <c r="G388" s="2437" t="s">
        <v>3317</v>
      </c>
      <c r="H388" s="2437" t="s">
        <v>24</v>
      </c>
      <c r="I388" s="2437" t="s">
        <v>772</v>
      </c>
    </row>
    <row customHeight="1" ht="11.25">
      <c r="A389" s="2437" t="s">
        <v>2194</v>
      </c>
      <c r="B389" s="2437" t="s">
        <v>14</v>
      </c>
      <c r="C389" s="2437" t="s">
        <v>3318</v>
      </c>
      <c r="D389" s="2437" t="s">
        <v>3319</v>
      </c>
      <c r="E389" s="2437" t="s">
        <v>3320</v>
      </c>
      <c r="F389" s="2437" t="s">
        <v>2257</v>
      </c>
      <c r="G389" s="2437" t="s">
        <v>3321</v>
      </c>
      <c r="H389" s="2437" t="s">
        <v>24</v>
      </c>
      <c r="I389" s="2437" t="s">
        <v>772</v>
      </c>
    </row>
    <row customHeight="1" ht="11.25">
      <c r="A390" s="2437" t="s">
        <v>2194</v>
      </c>
      <c r="B390" s="2437" t="s">
        <v>14</v>
      </c>
      <c r="C390" s="2437" t="s">
        <v>3322</v>
      </c>
      <c r="D390" s="2437" t="s">
        <v>3323</v>
      </c>
      <c r="E390" s="2437" t="s">
        <v>3324</v>
      </c>
      <c r="F390" s="2437" t="s">
        <v>2485</v>
      </c>
      <c r="G390" s="2437" t="s">
        <v>24</v>
      </c>
      <c r="H390" s="2437" t="s">
        <v>24</v>
      </c>
      <c r="I390" s="2437" t="s">
        <v>772</v>
      </c>
    </row>
    <row customHeight="1" ht="11.25">
      <c r="A391" s="2437" t="s">
        <v>2194</v>
      </c>
      <c r="B391" s="2437" t="s">
        <v>14</v>
      </c>
      <c r="C391" s="2437" t="s">
        <v>2466</v>
      </c>
      <c r="D391" s="2437" t="s">
        <v>2467</v>
      </c>
      <c r="E391" s="2437" t="s">
        <v>2468</v>
      </c>
      <c r="F391" s="2437" t="s">
        <v>2359</v>
      </c>
      <c r="G391" s="2437" t="s">
        <v>2469</v>
      </c>
      <c r="H391" s="2437" t="s">
        <v>24</v>
      </c>
      <c r="I391" s="2437" t="s">
        <v>772</v>
      </c>
    </row>
    <row customHeight="1" ht="11.25">
      <c r="A392" s="2437" t="s">
        <v>2194</v>
      </c>
      <c r="B392" s="2437" t="s">
        <v>14</v>
      </c>
      <c r="C392" s="2437" t="s">
        <v>2470</v>
      </c>
      <c r="D392" s="2437" t="s">
        <v>2471</v>
      </c>
      <c r="E392" s="2437" t="s">
        <v>2472</v>
      </c>
      <c r="F392" s="2437" t="s">
        <v>2434</v>
      </c>
      <c r="G392" s="2437" t="s">
        <v>2473</v>
      </c>
      <c r="H392" s="2437" t="s">
        <v>24</v>
      </c>
      <c r="I392" s="2437" t="s">
        <v>772</v>
      </c>
    </row>
    <row customHeight="1" ht="11.25">
      <c r="A393" s="2437" t="s">
        <v>2194</v>
      </c>
      <c r="B393" s="2437" t="s">
        <v>14</v>
      </c>
      <c r="C393" s="2437" t="s">
        <v>3325</v>
      </c>
      <c r="D393" s="2437" t="s">
        <v>3326</v>
      </c>
      <c r="E393" s="2437" t="s">
        <v>3327</v>
      </c>
      <c r="F393" s="2437" t="s">
        <v>2368</v>
      </c>
      <c r="G393" s="2437" t="s">
        <v>24</v>
      </c>
      <c r="H393" s="2437" t="s">
        <v>24</v>
      </c>
      <c r="I393" s="2437" t="s">
        <v>772</v>
      </c>
    </row>
    <row customHeight="1" ht="11.25">
      <c r="A394" s="2437" t="s">
        <v>2194</v>
      </c>
      <c r="B394" s="2437" t="s">
        <v>14</v>
      </c>
      <c r="C394" s="2437" t="s">
        <v>2474</v>
      </c>
      <c r="D394" s="2437" t="s">
        <v>2475</v>
      </c>
      <c r="E394" s="2437" t="s">
        <v>2476</v>
      </c>
      <c r="F394" s="2437" t="s">
        <v>2308</v>
      </c>
      <c r="G394" s="2437" t="s">
        <v>24</v>
      </c>
      <c r="H394" s="2437" t="s">
        <v>24</v>
      </c>
      <c r="I394" s="2437" t="s">
        <v>772</v>
      </c>
    </row>
    <row customHeight="1" ht="11.25">
      <c r="A395" s="2437" t="s">
        <v>2194</v>
      </c>
      <c r="B395" s="2437" t="s">
        <v>14</v>
      </c>
      <c r="C395" s="2437" t="s">
        <v>3328</v>
      </c>
      <c r="D395" s="2437" t="s">
        <v>3329</v>
      </c>
      <c r="E395" s="2437" t="s">
        <v>3330</v>
      </c>
      <c r="F395" s="2437" t="s">
        <v>2226</v>
      </c>
      <c r="G395" s="2437" t="s">
        <v>3331</v>
      </c>
      <c r="H395" s="2437" t="s">
        <v>24</v>
      </c>
      <c r="I395" s="2437" t="s">
        <v>772</v>
      </c>
    </row>
    <row customHeight="1" ht="11.25">
      <c r="A396" s="2437" t="s">
        <v>2194</v>
      </c>
      <c r="B396" s="2437" t="s">
        <v>14</v>
      </c>
      <c r="C396" s="2437" t="s">
        <v>3332</v>
      </c>
      <c r="D396" s="2437" t="s">
        <v>3333</v>
      </c>
      <c r="E396" s="2437" t="s">
        <v>3334</v>
      </c>
      <c r="F396" s="2437" t="s">
        <v>2485</v>
      </c>
      <c r="G396" s="2437" t="s">
        <v>3335</v>
      </c>
      <c r="H396" s="2437" t="s">
        <v>24</v>
      </c>
      <c r="I396" s="2437" t="s">
        <v>772</v>
      </c>
    </row>
    <row customHeight="1" ht="11.25">
      <c r="A397" s="2437" t="s">
        <v>2194</v>
      </c>
      <c r="B397" s="2437" t="s">
        <v>14</v>
      </c>
      <c r="C397" s="2437" t="s">
        <v>3336</v>
      </c>
      <c r="D397" s="2437" t="s">
        <v>3337</v>
      </c>
      <c r="E397" s="2437" t="s">
        <v>3338</v>
      </c>
      <c r="F397" s="2437" t="s">
        <v>2322</v>
      </c>
      <c r="G397" s="2437" t="s">
        <v>3339</v>
      </c>
      <c r="H397" s="2437" t="s">
        <v>24</v>
      </c>
      <c r="I397" s="2437" t="s">
        <v>772</v>
      </c>
    </row>
    <row customHeight="1" ht="11.25">
      <c r="A398" s="2437" t="s">
        <v>2194</v>
      </c>
      <c r="B398" s="2437" t="s">
        <v>14</v>
      </c>
      <c r="C398" s="2437" t="s">
        <v>2477</v>
      </c>
      <c r="D398" s="2437" t="s">
        <v>2478</v>
      </c>
      <c r="E398" s="2437" t="s">
        <v>2479</v>
      </c>
      <c r="F398" s="2437" t="s">
        <v>2480</v>
      </c>
      <c r="G398" s="2437" t="s">
        <v>2481</v>
      </c>
      <c r="H398" s="2437" t="s">
        <v>24</v>
      </c>
      <c r="I398" s="2437" t="s">
        <v>772</v>
      </c>
    </row>
    <row customHeight="1" ht="11.25">
      <c r="A399" s="2437" t="s">
        <v>2194</v>
      </c>
      <c r="B399" s="2437" t="s">
        <v>14</v>
      </c>
      <c r="C399" s="2437" t="s">
        <v>2482</v>
      </c>
      <c r="D399" s="2437" t="s">
        <v>2483</v>
      </c>
      <c r="E399" s="2437" t="s">
        <v>2484</v>
      </c>
      <c r="F399" s="2437" t="s">
        <v>2485</v>
      </c>
      <c r="G399" s="2437" t="s">
        <v>2486</v>
      </c>
      <c r="H399" s="2437" t="s">
        <v>24</v>
      </c>
      <c r="I399" s="2437" t="s">
        <v>772</v>
      </c>
    </row>
    <row customHeight="1" ht="11.25">
      <c r="A400" s="2437" t="s">
        <v>2194</v>
      </c>
      <c r="B400" s="2437" t="s">
        <v>14</v>
      </c>
      <c r="C400" s="2437" t="s">
        <v>3340</v>
      </c>
      <c r="D400" s="2437" t="s">
        <v>3341</v>
      </c>
      <c r="E400" s="2437" t="s">
        <v>3342</v>
      </c>
      <c r="F400" s="2437" t="s">
        <v>2308</v>
      </c>
      <c r="G400" s="2437" t="s">
        <v>24</v>
      </c>
      <c r="H400" s="2437" t="s">
        <v>24</v>
      </c>
      <c r="I400" s="2437" t="s">
        <v>772</v>
      </c>
    </row>
    <row customHeight="1" ht="11.25">
      <c r="A401" s="2437" t="s">
        <v>2194</v>
      </c>
      <c r="B401" s="2437" t="s">
        <v>14</v>
      </c>
      <c r="C401" s="2437" t="s">
        <v>3343</v>
      </c>
      <c r="D401" s="2437" t="s">
        <v>3344</v>
      </c>
      <c r="E401" s="2437" t="s">
        <v>3345</v>
      </c>
      <c r="F401" s="2437" t="s">
        <v>2349</v>
      </c>
      <c r="G401" s="2437" t="s">
        <v>3346</v>
      </c>
      <c r="H401" s="2437" t="s">
        <v>24</v>
      </c>
      <c r="I401" s="2437" t="s">
        <v>772</v>
      </c>
    </row>
    <row customHeight="1" ht="11.25">
      <c r="A402" s="2437" t="s">
        <v>2194</v>
      </c>
      <c r="B402" s="2437" t="s">
        <v>14</v>
      </c>
      <c r="C402" s="2437" t="s">
        <v>3347</v>
      </c>
      <c r="D402" s="2437" t="s">
        <v>3348</v>
      </c>
      <c r="E402" s="2437" t="s">
        <v>3349</v>
      </c>
      <c r="F402" s="2437" t="s">
        <v>2308</v>
      </c>
      <c r="G402" s="2437" t="s">
        <v>3350</v>
      </c>
      <c r="H402" s="2437" t="s">
        <v>24</v>
      </c>
      <c r="I402" s="2437" t="s">
        <v>772</v>
      </c>
    </row>
    <row customHeight="1" ht="11.25">
      <c r="A403" s="2437" t="s">
        <v>2194</v>
      </c>
      <c r="B403" s="2437" t="s">
        <v>14</v>
      </c>
      <c r="C403" s="2437" t="s">
        <v>2487</v>
      </c>
      <c r="D403" s="2437" t="s">
        <v>2488</v>
      </c>
      <c r="E403" s="2437" t="s">
        <v>2489</v>
      </c>
      <c r="F403" s="2437" t="s">
        <v>2490</v>
      </c>
      <c r="G403" s="2437" t="s">
        <v>2491</v>
      </c>
      <c r="H403" s="2437" t="s">
        <v>24</v>
      </c>
      <c r="I403" s="2437" t="s">
        <v>772</v>
      </c>
    </row>
    <row customHeight="1" ht="11.25">
      <c r="A404" s="2437" t="s">
        <v>2194</v>
      </c>
      <c r="B404" s="2437" t="s">
        <v>14</v>
      </c>
      <c r="C404" s="2437" t="s">
        <v>3351</v>
      </c>
      <c r="D404" s="2437" t="s">
        <v>3352</v>
      </c>
      <c r="E404" s="2437" t="s">
        <v>3353</v>
      </c>
      <c r="F404" s="2437" t="s">
        <v>2322</v>
      </c>
      <c r="G404" s="2437" t="s">
        <v>24</v>
      </c>
      <c r="H404" s="2437" t="s">
        <v>24</v>
      </c>
      <c r="I404" s="2437" t="s">
        <v>772</v>
      </c>
    </row>
    <row customHeight="1" ht="11.25">
      <c r="A405" s="2437" t="s">
        <v>2194</v>
      </c>
      <c r="B405" s="2437" t="s">
        <v>14</v>
      </c>
      <c r="C405" s="2437" t="s">
        <v>3354</v>
      </c>
      <c r="D405" s="2437" t="s">
        <v>3355</v>
      </c>
      <c r="E405" s="2437" t="s">
        <v>3356</v>
      </c>
      <c r="F405" s="2437" t="s">
        <v>2257</v>
      </c>
      <c r="G405" s="2437" t="s">
        <v>3357</v>
      </c>
      <c r="H405" s="2437" t="s">
        <v>24</v>
      </c>
      <c r="I405" s="2437" t="s">
        <v>772</v>
      </c>
    </row>
    <row customHeight="1" ht="11.25">
      <c r="A406" s="2437" t="s">
        <v>2194</v>
      </c>
      <c r="B406" s="2437" t="s">
        <v>14</v>
      </c>
      <c r="C406" s="2437" t="s">
        <v>3358</v>
      </c>
      <c r="D406" s="2437" t="s">
        <v>3359</v>
      </c>
      <c r="E406" s="2437" t="s">
        <v>3360</v>
      </c>
      <c r="F406" s="2437" t="s">
        <v>2322</v>
      </c>
      <c r="G406" s="2437" t="s">
        <v>3361</v>
      </c>
      <c r="H406" s="2437" t="s">
        <v>24</v>
      </c>
      <c r="I406" s="2437" t="s">
        <v>772</v>
      </c>
    </row>
    <row customHeight="1" ht="11.25">
      <c r="A407" s="2437" t="s">
        <v>2194</v>
      </c>
      <c r="B407" s="2437" t="s">
        <v>14</v>
      </c>
      <c r="C407" s="2437" t="s">
        <v>3362</v>
      </c>
      <c r="D407" s="2437" t="s">
        <v>3363</v>
      </c>
      <c r="E407" s="2437" t="s">
        <v>3364</v>
      </c>
      <c r="F407" s="2437" t="s">
        <v>2335</v>
      </c>
      <c r="G407" s="2437" t="s">
        <v>3365</v>
      </c>
      <c r="H407" s="2437" t="s">
        <v>24</v>
      </c>
      <c r="I407" s="2437" t="s">
        <v>772</v>
      </c>
    </row>
    <row customHeight="1" ht="11.25">
      <c r="A408" s="2437" t="s">
        <v>2194</v>
      </c>
      <c r="B408" s="2437" t="s">
        <v>14</v>
      </c>
      <c r="C408" s="2437" t="s">
        <v>3366</v>
      </c>
      <c r="D408" s="2437" t="s">
        <v>3367</v>
      </c>
      <c r="E408" s="2437" t="s">
        <v>3368</v>
      </c>
      <c r="F408" s="2437" t="s">
        <v>2368</v>
      </c>
      <c r="G408" s="2437" t="s">
        <v>3369</v>
      </c>
      <c r="H408" s="2437" t="s">
        <v>24</v>
      </c>
      <c r="I408" s="2437" t="s">
        <v>772</v>
      </c>
    </row>
    <row customHeight="1" ht="11.25">
      <c r="A409" s="2437" t="s">
        <v>2194</v>
      </c>
      <c r="B409" s="2437" t="s">
        <v>14</v>
      </c>
      <c r="C409" s="2437" t="s">
        <v>3370</v>
      </c>
      <c r="D409" s="2437" t="s">
        <v>3371</v>
      </c>
      <c r="E409" s="2437" t="s">
        <v>3372</v>
      </c>
      <c r="F409" s="2437" t="s">
        <v>2308</v>
      </c>
      <c r="G409" s="2437" t="s">
        <v>24</v>
      </c>
      <c r="H409" s="2437" t="s">
        <v>24</v>
      </c>
      <c r="I409" s="2437" t="s">
        <v>772</v>
      </c>
    </row>
    <row customHeight="1" ht="11.25">
      <c r="A410" s="2437" t="s">
        <v>2194</v>
      </c>
      <c r="B410" s="2437" t="s">
        <v>14</v>
      </c>
      <c r="C410" s="2437" t="s">
        <v>2492</v>
      </c>
      <c r="D410" s="2437" t="s">
        <v>2493</v>
      </c>
      <c r="E410" s="2437" t="s">
        <v>2494</v>
      </c>
      <c r="F410" s="2437" t="s">
        <v>2485</v>
      </c>
      <c r="G410" s="2437" t="s">
        <v>2495</v>
      </c>
      <c r="H410" s="2437" t="s">
        <v>24</v>
      </c>
      <c r="I410" s="2437" t="s">
        <v>772</v>
      </c>
    </row>
    <row customHeight="1" ht="11.25">
      <c r="A411" s="2437" t="s">
        <v>2194</v>
      </c>
      <c r="B411" s="2437" t="s">
        <v>14</v>
      </c>
      <c r="C411" s="2437" t="s">
        <v>3373</v>
      </c>
      <c r="D411" s="2437" t="s">
        <v>3374</v>
      </c>
      <c r="E411" s="2437" t="s">
        <v>3375</v>
      </c>
      <c r="F411" s="2437" t="s">
        <v>2485</v>
      </c>
      <c r="G411" s="2437" t="s">
        <v>24</v>
      </c>
      <c r="H411" s="2437" t="s">
        <v>24</v>
      </c>
      <c r="I411" s="2437" t="s">
        <v>772</v>
      </c>
    </row>
    <row customHeight="1" ht="11.25">
      <c r="A412" s="2437" t="s">
        <v>2194</v>
      </c>
      <c r="B412" s="2437" t="s">
        <v>14</v>
      </c>
      <c r="C412" s="2437" t="s">
        <v>3376</v>
      </c>
      <c r="D412" s="2437" t="s">
        <v>3377</v>
      </c>
      <c r="E412" s="2437" t="s">
        <v>3378</v>
      </c>
      <c r="F412" s="2437" t="s">
        <v>2368</v>
      </c>
      <c r="G412" s="2437" t="s">
        <v>3379</v>
      </c>
      <c r="H412" s="2437" t="s">
        <v>24</v>
      </c>
      <c r="I412" s="2437" t="s">
        <v>772</v>
      </c>
    </row>
    <row customHeight="1" ht="11.25">
      <c r="A413" s="2437" t="s">
        <v>2194</v>
      </c>
      <c r="B413" s="2437" t="s">
        <v>14</v>
      </c>
      <c r="C413" s="2437" t="s">
        <v>3380</v>
      </c>
      <c r="D413" s="2437" t="s">
        <v>3381</v>
      </c>
      <c r="E413" s="2437" t="s">
        <v>3382</v>
      </c>
      <c r="F413" s="2437" t="s">
        <v>2485</v>
      </c>
      <c r="G413" s="2437" t="s">
        <v>2212</v>
      </c>
      <c r="H413" s="2437" t="s">
        <v>24</v>
      </c>
      <c r="I413" s="2437" t="s">
        <v>772</v>
      </c>
    </row>
    <row customHeight="1" ht="11.25">
      <c r="A414" s="2437" t="s">
        <v>2194</v>
      </c>
      <c r="B414" s="2437" t="s">
        <v>14</v>
      </c>
      <c r="C414" s="2437" t="s">
        <v>3383</v>
      </c>
      <c r="D414" s="2437" t="s">
        <v>3384</v>
      </c>
      <c r="E414" s="2437" t="s">
        <v>3385</v>
      </c>
      <c r="F414" s="2437" t="s">
        <v>2308</v>
      </c>
      <c r="G414" s="2437" t="s">
        <v>3386</v>
      </c>
      <c r="H414" s="2437" t="s">
        <v>24</v>
      </c>
      <c r="I414" s="2437" t="s">
        <v>772</v>
      </c>
    </row>
    <row customHeight="1" ht="11.25">
      <c r="A415" s="2437" t="s">
        <v>2194</v>
      </c>
      <c r="B415" s="2437" t="s">
        <v>14</v>
      </c>
      <c r="C415" s="2437" t="s">
        <v>3387</v>
      </c>
      <c r="D415" s="2437" t="s">
        <v>3388</v>
      </c>
      <c r="E415" s="2437" t="s">
        <v>3389</v>
      </c>
      <c r="F415" s="2437" t="s">
        <v>2480</v>
      </c>
      <c r="G415" s="2437" t="s">
        <v>3390</v>
      </c>
      <c r="H415" s="2437" t="s">
        <v>24</v>
      </c>
      <c r="I415" s="2437" t="s">
        <v>772</v>
      </c>
    </row>
    <row customHeight="1" ht="11.25">
      <c r="A416" s="2437" t="s">
        <v>2194</v>
      </c>
      <c r="B416" s="2437" t="s">
        <v>14</v>
      </c>
      <c r="C416" s="2437" t="s">
        <v>3391</v>
      </c>
      <c r="D416" s="2437" t="s">
        <v>3392</v>
      </c>
      <c r="E416" s="2437" t="s">
        <v>3393</v>
      </c>
      <c r="F416" s="2437" t="s">
        <v>2322</v>
      </c>
      <c r="G416" s="2437" t="s">
        <v>24</v>
      </c>
      <c r="H416" s="2437" t="s">
        <v>24</v>
      </c>
      <c r="I416" s="2437" t="s">
        <v>772</v>
      </c>
    </row>
    <row customHeight="1" ht="11.25">
      <c r="A417" s="2437" t="s">
        <v>2194</v>
      </c>
      <c r="B417" s="2437" t="s">
        <v>14</v>
      </c>
      <c r="C417" s="2437" t="s">
        <v>3394</v>
      </c>
      <c r="D417" s="2437" t="s">
        <v>3395</v>
      </c>
      <c r="E417" s="2437" t="s">
        <v>3396</v>
      </c>
      <c r="F417" s="2437" t="s">
        <v>2308</v>
      </c>
      <c r="G417" s="2437" t="s">
        <v>24</v>
      </c>
      <c r="H417" s="2437" t="s">
        <v>24</v>
      </c>
      <c r="I417" s="2437" t="s">
        <v>772</v>
      </c>
    </row>
    <row customHeight="1" ht="11.25">
      <c r="A418" s="2437" t="s">
        <v>2194</v>
      </c>
      <c r="B418" s="2437" t="s">
        <v>14</v>
      </c>
      <c r="C418" s="2437" t="s">
        <v>2517</v>
      </c>
      <c r="D418" s="2437" t="s">
        <v>2518</v>
      </c>
      <c r="E418" s="2437" t="s">
        <v>2519</v>
      </c>
      <c r="F418" s="2437" t="s">
        <v>2280</v>
      </c>
      <c r="G418" s="2437" t="s">
        <v>2520</v>
      </c>
      <c r="H418" s="2437" t="s">
        <v>24</v>
      </c>
      <c r="I418" s="2437" t="s">
        <v>772</v>
      </c>
    </row>
    <row customHeight="1" ht="11.25">
      <c r="A419" s="2437" t="s">
        <v>2194</v>
      </c>
      <c r="B419" s="2437" t="s">
        <v>14</v>
      </c>
      <c r="C419" s="2437" t="s">
        <v>2521</v>
      </c>
      <c r="D419" s="2437" t="s">
        <v>2522</v>
      </c>
      <c r="E419" s="2437" t="s">
        <v>2523</v>
      </c>
      <c r="F419" s="2437" t="s">
        <v>2280</v>
      </c>
      <c r="G419" s="2437" t="s">
        <v>2516</v>
      </c>
      <c r="H419" s="2437" t="s">
        <v>24</v>
      </c>
      <c r="I419" s="2437" t="s">
        <v>772</v>
      </c>
    </row>
    <row customHeight="1" ht="11.25">
      <c r="A420" s="2437" t="s">
        <v>2194</v>
      </c>
      <c r="B420" s="2437" t="s">
        <v>14</v>
      </c>
      <c r="C420" s="2437" t="s">
        <v>2524</v>
      </c>
      <c r="D420" s="2437" t="s">
        <v>2525</v>
      </c>
      <c r="E420" s="2437" t="s">
        <v>2526</v>
      </c>
      <c r="F420" s="2437" t="s">
        <v>2527</v>
      </c>
      <c r="G420" s="2437" t="s">
        <v>2528</v>
      </c>
      <c r="H420" s="2437" t="s">
        <v>24</v>
      </c>
      <c r="I420" s="2437" t="s">
        <v>772</v>
      </c>
    </row>
    <row customHeight="1" ht="11.25">
      <c r="A421" s="2437" t="s">
        <v>2194</v>
      </c>
      <c r="B421" s="2437" t="s">
        <v>14</v>
      </c>
      <c r="C421" s="2437" t="s">
        <v>2529</v>
      </c>
      <c r="D421" s="2437" t="s">
        <v>2530</v>
      </c>
      <c r="E421" s="2437" t="s">
        <v>2531</v>
      </c>
      <c r="F421" s="2437" t="s">
        <v>2280</v>
      </c>
      <c r="G421" s="2437" t="s">
        <v>2532</v>
      </c>
      <c r="H421" s="2437" t="s">
        <v>24</v>
      </c>
      <c r="I421" s="2437" t="s">
        <v>772</v>
      </c>
    </row>
    <row customHeight="1" ht="11.25">
      <c r="A422" s="2437" t="s">
        <v>2194</v>
      </c>
      <c r="B422" s="2437" t="s">
        <v>14</v>
      </c>
      <c r="C422" s="2437" t="s">
        <v>3397</v>
      </c>
      <c r="D422" s="2437" t="s">
        <v>3398</v>
      </c>
      <c r="E422" s="2437" t="s">
        <v>3399</v>
      </c>
      <c r="F422" s="2437" t="s">
        <v>2368</v>
      </c>
      <c r="G422" s="2437" t="s">
        <v>3400</v>
      </c>
      <c r="H422" s="2437" t="s">
        <v>24</v>
      </c>
      <c r="I422" s="2437" t="s">
        <v>772</v>
      </c>
    </row>
    <row customHeight="1" ht="11.25">
      <c r="A423" s="2437" t="s">
        <v>2194</v>
      </c>
      <c r="B423" s="2437" t="s">
        <v>14</v>
      </c>
      <c r="C423" s="2437" t="s">
        <v>3401</v>
      </c>
      <c r="D423" s="2437" t="s">
        <v>3402</v>
      </c>
      <c r="E423" s="2437" t="s">
        <v>3403</v>
      </c>
      <c r="F423" s="2437" t="s">
        <v>2485</v>
      </c>
      <c r="G423" s="2437" t="s">
        <v>3404</v>
      </c>
      <c r="H423" s="2437" t="s">
        <v>24</v>
      </c>
      <c r="I423" s="2437" t="s">
        <v>772</v>
      </c>
    </row>
    <row customHeight="1" ht="11.25">
      <c r="A424" s="2437" t="s">
        <v>2194</v>
      </c>
      <c r="B424" s="2437" t="s">
        <v>14</v>
      </c>
      <c r="C424" s="2437" t="s">
        <v>3405</v>
      </c>
      <c r="D424" s="2437" t="s">
        <v>3406</v>
      </c>
      <c r="E424" s="2437" t="s">
        <v>3407</v>
      </c>
      <c r="F424" s="2437" t="s">
        <v>2416</v>
      </c>
      <c r="G424" s="2437" t="s">
        <v>3408</v>
      </c>
      <c r="H424" s="2437" t="s">
        <v>24</v>
      </c>
      <c r="I424" s="2437" t="s">
        <v>772</v>
      </c>
    </row>
    <row customHeight="1" ht="11.25">
      <c r="A425" s="2437" t="s">
        <v>2194</v>
      </c>
      <c r="B425" s="2437" t="s">
        <v>14</v>
      </c>
      <c r="C425" s="2437" t="s">
        <v>3409</v>
      </c>
      <c r="D425" s="2437" t="s">
        <v>3410</v>
      </c>
      <c r="E425" s="2437" t="s">
        <v>3411</v>
      </c>
      <c r="F425" s="2437" t="s">
        <v>2485</v>
      </c>
      <c r="G425" s="2437" t="s">
        <v>24</v>
      </c>
      <c r="H425" s="2437" t="s">
        <v>24</v>
      </c>
      <c r="I425" s="2437" t="s">
        <v>772</v>
      </c>
    </row>
    <row customHeight="1" ht="11.25">
      <c r="A426" s="2437" t="s">
        <v>2194</v>
      </c>
      <c r="B426" s="2437" t="s">
        <v>14</v>
      </c>
      <c r="C426" s="2437" t="s">
        <v>3412</v>
      </c>
      <c r="D426" s="2437" t="s">
        <v>3413</v>
      </c>
      <c r="E426" s="2437" t="s">
        <v>3414</v>
      </c>
      <c r="F426" s="2437" t="s">
        <v>2485</v>
      </c>
      <c r="G426" s="2437" t="s">
        <v>3415</v>
      </c>
      <c r="H426" s="2437" t="s">
        <v>24</v>
      </c>
      <c r="I426" s="2437" t="s">
        <v>772</v>
      </c>
    </row>
    <row customHeight="1" ht="11.25">
      <c r="A427" s="2437" t="s">
        <v>2194</v>
      </c>
      <c r="B427" s="2437" t="s">
        <v>14</v>
      </c>
      <c r="C427" s="2437" t="s">
        <v>3416</v>
      </c>
      <c r="D427" s="2437" t="s">
        <v>3417</v>
      </c>
      <c r="E427" s="2437" t="s">
        <v>3418</v>
      </c>
      <c r="F427" s="2437" t="s">
        <v>2308</v>
      </c>
      <c r="G427" s="2437" t="s">
        <v>3419</v>
      </c>
      <c r="H427" s="2437" t="s">
        <v>24</v>
      </c>
      <c r="I427" s="2437" t="s">
        <v>772</v>
      </c>
    </row>
    <row customHeight="1" ht="11.25">
      <c r="A428" s="2437" t="s">
        <v>2194</v>
      </c>
      <c r="B428" s="2437" t="s">
        <v>14</v>
      </c>
      <c r="C428" s="2437" t="s">
        <v>3420</v>
      </c>
      <c r="D428" s="2437" t="s">
        <v>3421</v>
      </c>
      <c r="E428" s="2437" t="s">
        <v>3422</v>
      </c>
      <c r="F428" s="2437" t="s">
        <v>2266</v>
      </c>
      <c r="G428" s="2437" t="s">
        <v>3423</v>
      </c>
      <c r="H428" s="2437" t="s">
        <v>24</v>
      </c>
      <c r="I428" s="2437" t="s">
        <v>772</v>
      </c>
    </row>
    <row customHeight="1" ht="11.25">
      <c r="A429" s="2437" t="s">
        <v>2194</v>
      </c>
      <c r="B429" s="2437" t="s">
        <v>14</v>
      </c>
      <c r="C429" s="2437" t="s">
        <v>2537</v>
      </c>
      <c r="D429" s="2437" t="s">
        <v>2538</v>
      </c>
      <c r="E429" s="2437" t="s">
        <v>2539</v>
      </c>
      <c r="F429" s="2437" t="s">
        <v>2540</v>
      </c>
      <c r="G429" s="2437" t="s">
        <v>2541</v>
      </c>
      <c r="H429" s="2437" t="s">
        <v>24</v>
      </c>
      <c r="I429" s="2437" t="s">
        <v>772</v>
      </c>
    </row>
    <row customHeight="1" ht="11.25">
      <c r="A430" s="2437" t="s">
        <v>2194</v>
      </c>
      <c r="B430" s="2437" t="s">
        <v>14</v>
      </c>
      <c r="C430" s="2437" t="s">
        <v>3424</v>
      </c>
      <c r="D430" s="2437" t="s">
        <v>3425</v>
      </c>
      <c r="E430" s="2437" t="s">
        <v>3426</v>
      </c>
      <c r="F430" s="2437" t="s">
        <v>2527</v>
      </c>
      <c r="G430" s="2437" t="s">
        <v>24</v>
      </c>
      <c r="H430" s="2437" t="s">
        <v>24</v>
      </c>
      <c r="I430" s="2437" t="s">
        <v>772</v>
      </c>
    </row>
    <row customHeight="1" ht="11.25">
      <c r="A431" s="2437" t="s">
        <v>2194</v>
      </c>
      <c r="B431" s="2437" t="s">
        <v>14</v>
      </c>
      <c r="C431" s="2437" t="s">
        <v>2542</v>
      </c>
      <c r="D431" s="2437" t="s">
        <v>2543</v>
      </c>
      <c r="E431" s="2437" t="s">
        <v>2544</v>
      </c>
      <c r="F431" s="2437" t="s">
        <v>2545</v>
      </c>
      <c r="G431" s="2437" t="s">
        <v>2546</v>
      </c>
      <c r="H431" s="2437" t="s">
        <v>24</v>
      </c>
      <c r="I431" s="2437" t="s">
        <v>772</v>
      </c>
    </row>
    <row customHeight="1" ht="11.25">
      <c r="A432" s="2437" t="s">
        <v>2194</v>
      </c>
      <c r="B432" s="2437" t="s">
        <v>14</v>
      </c>
      <c r="C432" s="2437" t="s">
        <v>3427</v>
      </c>
      <c r="D432" s="2437" t="s">
        <v>3428</v>
      </c>
      <c r="E432" s="2437" t="s">
        <v>3429</v>
      </c>
      <c r="F432" s="2437" t="s">
        <v>2359</v>
      </c>
      <c r="G432" s="2437" t="s">
        <v>24</v>
      </c>
      <c r="H432" s="2437" t="s">
        <v>24</v>
      </c>
      <c r="I432" s="2437" t="s">
        <v>772</v>
      </c>
    </row>
    <row customHeight="1" ht="11.25">
      <c r="A433" s="2437" t="s">
        <v>2194</v>
      </c>
      <c r="B433" s="2437" t="s">
        <v>14</v>
      </c>
      <c r="C433" s="2437" t="s">
        <v>3430</v>
      </c>
      <c r="D433" s="2437" t="s">
        <v>3431</v>
      </c>
      <c r="E433" s="2437" t="s">
        <v>3432</v>
      </c>
      <c r="F433" s="2437" t="s">
        <v>2443</v>
      </c>
      <c r="G433" s="2437" t="s">
        <v>3433</v>
      </c>
      <c r="H433" s="2437" t="s">
        <v>24</v>
      </c>
      <c r="I433" s="2437" t="s">
        <v>772</v>
      </c>
    </row>
    <row customHeight="1" ht="11.25">
      <c r="A434" s="2437" t="s">
        <v>2194</v>
      </c>
      <c r="B434" s="2437" t="s">
        <v>14</v>
      </c>
      <c r="C434" s="2437" t="s">
        <v>3434</v>
      </c>
      <c r="D434" s="2437" t="s">
        <v>3435</v>
      </c>
      <c r="E434" s="2437" t="s">
        <v>3436</v>
      </c>
      <c r="F434" s="2437" t="s">
        <v>2443</v>
      </c>
      <c r="G434" s="2437" t="s">
        <v>3437</v>
      </c>
      <c r="H434" s="2437" t="s">
        <v>24</v>
      </c>
      <c r="I434" s="2437" t="s">
        <v>772</v>
      </c>
    </row>
    <row customHeight="1" ht="11.25">
      <c r="A435" s="2437" t="s">
        <v>2194</v>
      </c>
      <c r="B435" s="2437" t="s">
        <v>14</v>
      </c>
      <c r="C435" s="2437" t="s">
        <v>3438</v>
      </c>
      <c r="D435" s="2437" t="s">
        <v>3439</v>
      </c>
      <c r="E435" s="2437" t="s">
        <v>3440</v>
      </c>
      <c r="F435" s="2437" t="s">
        <v>2425</v>
      </c>
      <c r="G435" s="2437" t="s">
        <v>24</v>
      </c>
      <c r="H435" s="2437" t="s">
        <v>24</v>
      </c>
      <c r="I435" s="2437" t="s">
        <v>772</v>
      </c>
    </row>
    <row customHeight="1" ht="11.25">
      <c r="A436" s="2437" t="s">
        <v>2194</v>
      </c>
      <c r="B436" s="2437" t="s">
        <v>14</v>
      </c>
      <c r="C436" s="2437" t="s">
        <v>3441</v>
      </c>
      <c r="D436" s="2437" t="s">
        <v>3442</v>
      </c>
      <c r="E436" s="2437" t="s">
        <v>3443</v>
      </c>
      <c r="F436" s="2437" t="s">
        <v>2588</v>
      </c>
      <c r="G436" s="2437" t="s">
        <v>3444</v>
      </c>
      <c r="H436" s="2437" t="s">
        <v>24</v>
      </c>
      <c r="I436" s="2437" t="s">
        <v>772</v>
      </c>
    </row>
    <row customHeight="1" ht="11.25">
      <c r="A437" s="2437" t="s">
        <v>2194</v>
      </c>
      <c r="B437" s="2437" t="s">
        <v>14</v>
      </c>
      <c r="C437" s="2437" t="s">
        <v>3445</v>
      </c>
      <c r="D437" s="2437" t="s">
        <v>3446</v>
      </c>
      <c r="E437" s="2437" t="s">
        <v>3447</v>
      </c>
      <c r="F437" s="2437" t="s">
        <v>2508</v>
      </c>
      <c r="G437" s="2437" t="s">
        <v>3448</v>
      </c>
      <c r="H437" s="2437" t="s">
        <v>24</v>
      </c>
      <c r="I437" s="2437" t="s">
        <v>772</v>
      </c>
    </row>
    <row customHeight="1" ht="11.25">
      <c r="A438" s="2437" t="s">
        <v>2194</v>
      </c>
      <c r="B438" s="2437" t="s">
        <v>14</v>
      </c>
      <c r="C438" s="2437" t="s">
        <v>3449</v>
      </c>
      <c r="D438" s="2437" t="s">
        <v>3450</v>
      </c>
      <c r="E438" s="2437" t="s">
        <v>3451</v>
      </c>
      <c r="F438" s="2437" t="s">
        <v>2266</v>
      </c>
      <c r="G438" s="2437" t="s">
        <v>24</v>
      </c>
      <c r="H438" s="2437" t="s">
        <v>24</v>
      </c>
      <c r="I438" s="2437" t="s">
        <v>772</v>
      </c>
    </row>
    <row customHeight="1" ht="11.25">
      <c r="A439" s="2437" t="s">
        <v>2194</v>
      </c>
      <c r="B439" s="2437" t="s">
        <v>14</v>
      </c>
      <c r="C439" s="2437" t="s">
        <v>3452</v>
      </c>
      <c r="D439" s="2437" t="s">
        <v>3453</v>
      </c>
      <c r="E439" s="2437" t="s">
        <v>3454</v>
      </c>
      <c r="F439" s="2437" t="s">
        <v>2266</v>
      </c>
      <c r="G439" s="2437" t="s">
        <v>3455</v>
      </c>
      <c r="H439" s="2437" t="s">
        <v>24</v>
      </c>
      <c r="I439" s="2437" t="s">
        <v>772</v>
      </c>
    </row>
    <row customHeight="1" ht="11.25">
      <c r="A440" s="2437" t="s">
        <v>2194</v>
      </c>
      <c r="B440" s="2437" t="s">
        <v>14</v>
      </c>
      <c r="C440" s="2437" t="s">
        <v>3456</v>
      </c>
      <c r="D440" s="2437" t="s">
        <v>3457</v>
      </c>
      <c r="E440" s="2437" t="s">
        <v>3458</v>
      </c>
      <c r="F440" s="2437" t="s">
        <v>2425</v>
      </c>
      <c r="G440" s="2437" t="s">
        <v>3459</v>
      </c>
      <c r="H440" s="2437" t="s">
        <v>24</v>
      </c>
      <c r="I440" s="2437" t="s">
        <v>772</v>
      </c>
    </row>
    <row customHeight="1" ht="11.25">
      <c r="A441" s="2437" t="s">
        <v>2194</v>
      </c>
      <c r="B441" s="2437" t="s">
        <v>14</v>
      </c>
      <c r="C441" s="2437" t="s">
        <v>3460</v>
      </c>
      <c r="D441" s="2437" t="s">
        <v>3461</v>
      </c>
      <c r="E441" s="2437" t="s">
        <v>3462</v>
      </c>
      <c r="F441" s="2437" t="s">
        <v>2508</v>
      </c>
      <c r="G441" s="2437" t="s">
        <v>24</v>
      </c>
      <c r="H441" s="2437" t="s">
        <v>24</v>
      </c>
      <c r="I441" s="2437" t="s">
        <v>772</v>
      </c>
    </row>
    <row customHeight="1" ht="11.25">
      <c r="A442" s="2437" t="s">
        <v>2194</v>
      </c>
      <c r="B442" s="2437" t="s">
        <v>14</v>
      </c>
      <c r="C442" s="2437" t="s">
        <v>3463</v>
      </c>
      <c r="D442" s="2437" t="s">
        <v>3464</v>
      </c>
      <c r="E442" s="2437" t="s">
        <v>3465</v>
      </c>
      <c r="F442" s="2437" t="s">
        <v>2508</v>
      </c>
      <c r="G442" s="2437" t="s">
        <v>24</v>
      </c>
      <c r="H442" s="2437" t="s">
        <v>24</v>
      </c>
      <c r="I442" s="2437" t="s">
        <v>772</v>
      </c>
    </row>
    <row customHeight="1" ht="11.25">
      <c r="A443" s="2437" t="s">
        <v>2194</v>
      </c>
      <c r="B443" s="2437" t="s">
        <v>14</v>
      </c>
      <c r="C443" s="2437" t="s">
        <v>3466</v>
      </c>
      <c r="D443" s="2437" t="s">
        <v>3467</v>
      </c>
      <c r="E443" s="2437" t="s">
        <v>3468</v>
      </c>
      <c r="F443" s="2437" t="s">
        <v>2588</v>
      </c>
      <c r="G443" s="2437" t="s">
        <v>3469</v>
      </c>
      <c r="H443" s="2437" t="s">
        <v>24</v>
      </c>
      <c r="I443" s="2437" t="s">
        <v>772</v>
      </c>
    </row>
    <row customHeight="1" ht="11.25">
      <c r="A444" s="2437" t="s">
        <v>2194</v>
      </c>
      <c r="B444" s="2437" t="s">
        <v>14</v>
      </c>
      <c r="C444" s="2437" t="s">
        <v>3470</v>
      </c>
      <c r="D444" s="2437" t="s">
        <v>3471</v>
      </c>
      <c r="E444" s="2437" t="s">
        <v>3472</v>
      </c>
      <c r="F444" s="2437" t="s">
        <v>2508</v>
      </c>
      <c r="G444" s="2437" t="s">
        <v>3473</v>
      </c>
      <c r="H444" s="2437" t="s">
        <v>3274</v>
      </c>
      <c r="I444" s="2437" t="s">
        <v>772</v>
      </c>
    </row>
    <row customHeight="1" ht="11.25">
      <c r="A445" s="2437" t="s">
        <v>2194</v>
      </c>
      <c r="B445" s="2437" t="s">
        <v>14</v>
      </c>
      <c r="C445" s="2437" t="s">
        <v>3474</v>
      </c>
      <c r="D445" s="2437" t="s">
        <v>3475</v>
      </c>
      <c r="E445" s="2437" t="s">
        <v>3476</v>
      </c>
      <c r="F445" s="2437" t="s">
        <v>2425</v>
      </c>
      <c r="G445" s="2437" t="s">
        <v>3477</v>
      </c>
      <c r="H445" s="2437" t="s">
        <v>24</v>
      </c>
      <c r="I445" s="2437" t="s">
        <v>772</v>
      </c>
    </row>
    <row customHeight="1" ht="11.25">
      <c r="A446" s="2437" t="s">
        <v>2194</v>
      </c>
      <c r="B446" s="2437" t="s">
        <v>14</v>
      </c>
      <c r="C446" s="2437" t="s">
        <v>3478</v>
      </c>
      <c r="D446" s="2437" t="s">
        <v>3479</v>
      </c>
      <c r="E446" s="2437" t="s">
        <v>3480</v>
      </c>
      <c r="F446" s="2437" t="s">
        <v>2425</v>
      </c>
      <c r="G446" s="2437" t="s">
        <v>3481</v>
      </c>
      <c r="H446" s="2437" t="s">
        <v>24</v>
      </c>
      <c r="I446" s="2437" t="s">
        <v>772</v>
      </c>
    </row>
    <row customHeight="1" ht="11.25">
      <c r="A447" s="2437" t="s">
        <v>2194</v>
      </c>
      <c r="B447" s="2437" t="s">
        <v>14</v>
      </c>
      <c r="C447" s="2437" t="s">
        <v>3482</v>
      </c>
      <c r="D447" s="2437" t="s">
        <v>3483</v>
      </c>
      <c r="E447" s="2437" t="s">
        <v>3484</v>
      </c>
      <c r="F447" s="2437" t="s">
        <v>2425</v>
      </c>
      <c r="G447" s="2437" t="s">
        <v>24</v>
      </c>
      <c r="H447" s="2437" t="s">
        <v>24</v>
      </c>
      <c r="I447" s="2437" t="s">
        <v>772</v>
      </c>
    </row>
    <row customHeight="1" ht="11.25">
      <c r="A448" s="2437" t="s">
        <v>2194</v>
      </c>
      <c r="B448" s="2437" t="s">
        <v>14</v>
      </c>
      <c r="C448" s="2437" t="s">
        <v>3485</v>
      </c>
      <c r="D448" s="2437" t="s">
        <v>3486</v>
      </c>
      <c r="E448" s="2437" t="s">
        <v>3487</v>
      </c>
      <c r="F448" s="2437" t="s">
        <v>2354</v>
      </c>
      <c r="G448" s="2437" t="s">
        <v>24</v>
      </c>
      <c r="H448" s="2437" t="s">
        <v>24</v>
      </c>
      <c r="I448" s="2437" t="s">
        <v>772</v>
      </c>
    </row>
    <row customHeight="1" ht="11.25">
      <c r="A449" s="2437" t="s">
        <v>2194</v>
      </c>
      <c r="B449" s="2437" t="s">
        <v>14</v>
      </c>
      <c r="C449" s="2437" t="s">
        <v>3488</v>
      </c>
      <c r="D449" s="2437" t="s">
        <v>3489</v>
      </c>
      <c r="E449" s="2437" t="s">
        <v>3490</v>
      </c>
      <c r="F449" s="2437" t="s">
        <v>2485</v>
      </c>
      <c r="G449" s="2437" t="s">
        <v>24</v>
      </c>
      <c r="H449" s="2437" t="s">
        <v>24</v>
      </c>
      <c r="I449" s="2437" t="s">
        <v>772</v>
      </c>
    </row>
    <row customHeight="1" ht="11.25">
      <c r="A450" s="2437" t="s">
        <v>2194</v>
      </c>
      <c r="B450" s="2437" t="s">
        <v>14</v>
      </c>
      <c r="C450" s="2437" t="s">
        <v>3491</v>
      </c>
      <c r="D450" s="2437" t="s">
        <v>3492</v>
      </c>
      <c r="E450" s="2437" t="s">
        <v>3493</v>
      </c>
      <c r="F450" s="2437" t="s">
        <v>2425</v>
      </c>
      <c r="G450" s="2437" t="s">
        <v>3494</v>
      </c>
      <c r="H450" s="2437" t="s">
        <v>24</v>
      </c>
      <c r="I450" s="2437" t="s">
        <v>772</v>
      </c>
    </row>
    <row customHeight="1" ht="11.25">
      <c r="A451" s="2437" t="s">
        <v>2194</v>
      </c>
      <c r="B451" s="2437" t="s">
        <v>14</v>
      </c>
      <c r="C451" s="2437" t="s">
        <v>3495</v>
      </c>
      <c r="D451" s="2437" t="s">
        <v>3492</v>
      </c>
      <c r="E451" s="2437" t="s">
        <v>3496</v>
      </c>
      <c r="F451" s="2437" t="s">
        <v>2373</v>
      </c>
      <c r="G451" s="2437" t="s">
        <v>24</v>
      </c>
      <c r="H451" s="2437" t="s">
        <v>24</v>
      </c>
      <c r="I451" s="2437" t="s">
        <v>772</v>
      </c>
    </row>
    <row customHeight="1" ht="11.25">
      <c r="A452" s="2437" t="s">
        <v>2194</v>
      </c>
      <c r="B452" s="2437" t="s">
        <v>14</v>
      </c>
      <c r="C452" s="2437" t="s">
        <v>3497</v>
      </c>
      <c r="D452" s="2437" t="s">
        <v>3498</v>
      </c>
      <c r="E452" s="2437" t="s">
        <v>3499</v>
      </c>
      <c r="F452" s="2437" t="s">
        <v>2354</v>
      </c>
      <c r="G452" s="2437" t="s">
        <v>24</v>
      </c>
      <c r="H452" s="2437" t="s">
        <v>24</v>
      </c>
      <c r="I452" s="2437" t="s">
        <v>772</v>
      </c>
    </row>
    <row customHeight="1" ht="11.25">
      <c r="A453" s="2437" t="s">
        <v>2194</v>
      </c>
      <c r="B453" s="2437" t="s">
        <v>14</v>
      </c>
      <c r="C453" s="2437" t="s">
        <v>3500</v>
      </c>
      <c r="D453" s="2437" t="s">
        <v>3501</v>
      </c>
      <c r="E453" s="2437" t="s">
        <v>3502</v>
      </c>
      <c r="F453" s="2437" t="s">
        <v>2240</v>
      </c>
      <c r="G453" s="2437" t="s">
        <v>24</v>
      </c>
      <c r="H453" s="2437" t="s">
        <v>24</v>
      </c>
      <c r="I453" s="2437" t="s">
        <v>772</v>
      </c>
    </row>
    <row customHeight="1" ht="11.25">
      <c r="A454" s="2437" t="s">
        <v>2194</v>
      </c>
      <c r="B454" s="2437" t="s">
        <v>14</v>
      </c>
      <c r="C454" s="2437" t="s">
        <v>3503</v>
      </c>
      <c r="D454" s="2437" t="s">
        <v>3504</v>
      </c>
      <c r="E454" s="2437" t="s">
        <v>3505</v>
      </c>
      <c r="F454" s="2437" t="s">
        <v>2354</v>
      </c>
      <c r="G454" s="2437" t="s">
        <v>3506</v>
      </c>
      <c r="H454" s="2437" t="s">
        <v>24</v>
      </c>
      <c r="I454" s="2437" t="s">
        <v>772</v>
      </c>
    </row>
    <row customHeight="1" ht="11.25">
      <c r="A455" s="2437" t="s">
        <v>2194</v>
      </c>
      <c r="B455" s="2437" t="s">
        <v>14</v>
      </c>
      <c r="C455" s="2437" t="s">
        <v>3507</v>
      </c>
      <c r="D455" s="2437" t="s">
        <v>3508</v>
      </c>
      <c r="E455" s="2437" t="s">
        <v>3509</v>
      </c>
      <c r="F455" s="2437" t="s">
        <v>2425</v>
      </c>
      <c r="G455" s="2437" t="s">
        <v>2601</v>
      </c>
      <c r="H455" s="2437" t="s">
        <v>24</v>
      </c>
      <c r="I455" s="2437" t="s">
        <v>772</v>
      </c>
    </row>
    <row customHeight="1" ht="11.25">
      <c r="A456" s="2437" t="s">
        <v>2194</v>
      </c>
      <c r="B456" s="2437" t="s">
        <v>14</v>
      </c>
      <c r="C456" s="2437" t="s">
        <v>3510</v>
      </c>
      <c r="D456" s="2437" t="s">
        <v>3511</v>
      </c>
      <c r="E456" s="2437" t="s">
        <v>3512</v>
      </c>
      <c r="F456" s="2437" t="s">
        <v>2425</v>
      </c>
      <c r="G456" s="2437" t="s">
        <v>3513</v>
      </c>
      <c r="H456" s="2437" t="s">
        <v>24</v>
      </c>
      <c r="I456" s="2437" t="s">
        <v>772</v>
      </c>
    </row>
    <row customHeight="1" ht="11.25">
      <c r="A457" s="2437" t="s">
        <v>2194</v>
      </c>
      <c r="B457" s="2437" t="s">
        <v>14</v>
      </c>
      <c r="C457" s="2437" t="s">
        <v>3514</v>
      </c>
      <c r="D457" s="2437" t="s">
        <v>3515</v>
      </c>
      <c r="E457" s="2437" t="s">
        <v>3516</v>
      </c>
      <c r="F457" s="2437" t="s">
        <v>2340</v>
      </c>
      <c r="G457" s="2437" t="s">
        <v>24</v>
      </c>
      <c r="H457" s="2437" t="s">
        <v>24</v>
      </c>
      <c r="I457" s="2437" t="s">
        <v>772</v>
      </c>
    </row>
    <row customHeight="1" ht="11.25">
      <c r="A458" s="2437" t="s">
        <v>2194</v>
      </c>
      <c r="B458" s="2437" t="s">
        <v>14</v>
      </c>
      <c r="C458" s="2437" t="s">
        <v>3517</v>
      </c>
      <c r="D458" s="2437" t="s">
        <v>3518</v>
      </c>
      <c r="E458" s="2437" t="s">
        <v>3519</v>
      </c>
      <c r="F458" s="2437" t="s">
        <v>2425</v>
      </c>
      <c r="G458" s="2437" t="s">
        <v>3520</v>
      </c>
      <c r="H458" s="2437" t="s">
        <v>24</v>
      </c>
      <c r="I458" s="2437" t="s">
        <v>772</v>
      </c>
    </row>
    <row customHeight="1" ht="11.25">
      <c r="A459" s="2437" t="s">
        <v>2194</v>
      </c>
      <c r="B459" s="2437" t="s">
        <v>14</v>
      </c>
      <c r="C459" s="2437" t="s">
        <v>3521</v>
      </c>
      <c r="D459" s="2437" t="s">
        <v>3522</v>
      </c>
      <c r="E459" s="2437" t="s">
        <v>3523</v>
      </c>
      <c r="F459" s="2437" t="s">
        <v>2354</v>
      </c>
      <c r="G459" s="2437" t="s">
        <v>24</v>
      </c>
      <c r="H459" s="2437" t="s">
        <v>3524</v>
      </c>
      <c r="I459" s="2437" t="s">
        <v>772</v>
      </c>
    </row>
    <row customHeight="1" ht="11.25">
      <c r="A460" s="2437" t="s">
        <v>2194</v>
      </c>
      <c r="B460" s="2437" t="s">
        <v>14</v>
      </c>
      <c r="C460" s="2437" t="s">
        <v>3525</v>
      </c>
      <c r="D460" s="2437" t="s">
        <v>3526</v>
      </c>
      <c r="E460" s="2437" t="s">
        <v>3527</v>
      </c>
      <c r="F460" s="2437" t="s">
        <v>2354</v>
      </c>
      <c r="G460" s="2437" t="s">
        <v>24</v>
      </c>
      <c r="H460" s="2437" t="s">
        <v>3302</v>
      </c>
      <c r="I460" s="2437" t="s">
        <v>772</v>
      </c>
    </row>
    <row customHeight="1" ht="11.25">
      <c r="A461" s="2437" t="s">
        <v>2194</v>
      </c>
      <c r="B461" s="2437" t="s">
        <v>14</v>
      </c>
      <c r="C461" s="2437" t="s">
        <v>3528</v>
      </c>
      <c r="D461" s="2437" t="s">
        <v>3529</v>
      </c>
      <c r="E461" s="2437" t="s">
        <v>3530</v>
      </c>
      <c r="F461" s="2437" t="s">
        <v>2354</v>
      </c>
      <c r="G461" s="2437" t="s">
        <v>24</v>
      </c>
      <c r="H461" s="2437" t="s">
        <v>24</v>
      </c>
      <c r="I461" s="2437" t="s">
        <v>772</v>
      </c>
    </row>
    <row customHeight="1" ht="11.25">
      <c r="A462" s="2437" t="s">
        <v>2194</v>
      </c>
      <c r="B462" s="2437" t="s">
        <v>14</v>
      </c>
      <c r="C462" s="2437" t="s">
        <v>3531</v>
      </c>
      <c r="D462" s="2437" t="s">
        <v>3532</v>
      </c>
      <c r="E462" s="2437" t="s">
        <v>3533</v>
      </c>
      <c r="F462" s="2437" t="s">
        <v>2354</v>
      </c>
      <c r="G462" s="2437" t="s">
        <v>24</v>
      </c>
      <c r="H462" s="2437" t="s">
        <v>24</v>
      </c>
      <c r="I462" s="2437" t="s">
        <v>772</v>
      </c>
    </row>
    <row customHeight="1" ht="11.25">
      <c r="A463" s="2437" t="s">
        <v>2194</v>
      </c>
      <c r="B463" s="2437" t="s">
        <v>14</v>
      </c>
      <c r="C463" s="2437" t="s">
        <v>3534</v>
      </c>
      <c r="D463" s="2437" t="s">
        <v>3535</v>
      </c>
      <c r="E463" s="2437" t="s">
        <v>3536</v>
      </c>
      <c r="F463" s="2437" t="s">
        <v>2416</v>
      </c>
      <c r="G463" s="2437" t="s">
        <v>24</v>
      </c>
      <c r="H463" s="2437" t="s">
        <v>24</v>
      </c>
      <c r="I463" s="2437" t="s">
        <v>772</v>
      </c>
    </row>
    <row customHeight="1" ht="11.25">
      <c r="A464" s="2437" t="s">
        <v>2194</v>
      </c>
      <c r="B464" s="2437" t="s">
        <v>14</v>
      </c>
      <c r="C464" s="2437" t="s">
        <v>3537</v>
      </c>
      <c r="D464" s="2437" t="s">
        <v>3538</v>
      </c>
      <c r="E464" s="2437" t="s">
        <v>3539</v>
      </c>
      <c r="F464" s="2437" t="s">
        <v>2425</v>
      </c>
      <c r="G464" s="2437" t="s">
        <v>3540</v>
      </c>
      <c r="H464" s="2437" t="s">
        <v>24</v>
      </c>
      <c r="I464" s="2437" t="s">
        <v>772</v>
      </c>
    </row>
    <row customHeight="1" ht="11.25">
      <c r="A465" s="2437" t="s">
        <v>2194</v>
      </c>
      <c r="B465" s="2437" t="s">
        <v>14</v>
      </c>
      <c r="C465" s="2437" t="s">
        <v>3541</v>
      </c>
      <c r="D465" s="2437" t="s">
        <v>3542</v>
      </c>
      <c r="E465" s="2437" t="s">
        <v>3543</v>
      </c>
      <c r="F465" s="2437" t="s">
        <v>2340</v>
      </c>
      <c r="G465" s="2437" t="s">
        <v>24</v>
      </c>
      <c r="H465" s="2437" t="s">
        <v>24</v>
      </c>
      <c r="I465" s="2437" t="s">
        <v>772</v>
      </c>
    </row>
    <row customHeight="1" ht="11.25">
      <c r="A466" s="2437" t="s">
        <v>2194</v>
      </c>
      <c r="B466" s="2437" t="s">
        <v>14</v>
      </c>
      <c r="C466" s="2437" t="s">
        <v>3544</v>
      </c>
      <c r="D466" s="2437" t="s">
        <v>3542</v>
      </c>
      <c r="E466" s="2437" t="s">
        <v>3545</v>
      </c>
      <c r="F466" s="2437" t="s">
        <v>2425</v>
      </c>
      <c r="G466" s="2437" t="s">
        <v>3546</v>
      </c>
      <c r="H466" s="2437" t="s">
        <v>24</v>
      </c>
      <c r="I466" s="2437" t="s">
        <v>772</v>
      </c>
    </row>
    <row customHeight="1" ht="11.25">
      <c r="A467" s="2437" t="s">
        <v>2194</v>
      </c>
      <c r="B467" s="2437" t="s">
        <v>14</v>
      </c>
      <c r="C467" s="2437" t="s">
        <v>3547</v>
      </c>
      <c r="D467" s="2437" t="s">
        <v>3548</v>
      </c>
      <c r="E467" s="2437" t="s">
        <v>3549</v>
      </c>
      <c r="F467" s="2437" t="s">
        <v>2540</v>
      </c>
      <c r="G467" s="2437" t="s">
        <v>3550</v>
      </c>
      <c r="H467" s="2437" t="s">
        <v>24</v>
      </c>
      <c r="I467" s="2437" t="s">
        <v>772</v>
      </c>
    </row>
    <row customHeight="1" ht="11.25">
      <c r="A468" s="2437" t="s">
        <v>2194</v>
      </c>
      <c r="B468" s="2437" t="s">
        <v>14</v>
      </c>
      <c r="C468" s="2437" t="s">
        <v>3551</v>
      </c>
      <c r="D468" s="2437" t="s">
        <v>3552</v>
      </c>
      <c r="E468" s="2437" t="s">
        <v>3553</v>
      </c>
      <c r="F468" s="2437" t="s">
        <v>2574</v>
      </c>
      <c r="G468" s="2437" t="s">
        <v>3554</v>
      </c>
      <c r="H468" s="2437" t="s">
        <v>24</v>
      </c>
      <c r="I468" s="2437" t="s">
        <v>772</v>
      </c>
    </row>
    <row customHeight="1" ht="11.25">
      <c r="A469" s="2437" t="s">
        <v>2194</v>
      </c>
      <c r="B469" s="2437" t="s">
        <v>14</v>
      </c>
      <c r="C469" s="2437" t="s">
        <v>2567</v>
      </c>
      <c r="D469" s="2437" t="s">
        <v>2568</v>
      </c>
      <c r="E469" s="2437" t="s">
        <v>2569</v>
      </c>
      <c r="F469" s="2437" t="s">
        <v>2280</v>
      </c>
      <c r="G469" s="2437" t="s">
        <v>2570</v>
      </c>
      <c r="H469" s="2437" t="s">
        <v>24</v>
      </c>
      <c r="I469" s="2437" t="s">
        <v>772</v>
      </c>
    </row>
    <row customHeight="1" ht="11.25">
      <c r="A470" s="2437" t="s">
        <v>2194</v>
      </c>
      <c r="B470" s="2437" t="s">
        <v>14</v>
      </c>
      <c r="C470" s="2437" t="s">
        <v>2571</v>
      </c>
      <c r="D470" s="2437" t="s">
        <v>2572</v>
      </c>
      <c r="E470" s="2437" t="s">
        <v>2573</v>
      </c>
      <c r="F470" s="2437" t="s">
        <v>2574</v>
      </c>
      <c r="G470" s="2437" t="s">
        <v>2575</v>
      </c>
      <c r="H470" s="2437" t="s">
        <v>24</v>
      </c>
      <c r="I470" s="2437" t="s">
        <v>772</v>
      </c>
    </row>
    <row customHeight="1" ht="11.25">
      <c r="A471" s="2437" t="s">
        <v>2194</v>
      </c>
      <c r="B471" s="2437" t="s">
        <v>14</v>
      </c>
      <c r="C471" s="2437" t="s">
        <v>3555</v>
      </c>
      <c r="D471" s="2437" t="s">
        <v>3556</v>
      </c>
      <c r="E471" s="2437" t="s">
        <v>3557</v>
      </c>
      <c r="F471" s="2437" t="s">
        <v>3558</v>
      </c>
      <c r="G471" s="2437" t="s">
        <v>2936</v>
      </c>
      <c r="H471" s="2437" t="s">
        <v>24</v>
      </c>
      <c r="I471" s="2437" t="s">
        <v>772</v>
      </c>
    </row>
    <row customHeight="1" ht="11.25">
      <c r="A472" s="2437" t="s">
        <v>2194</v>
      </c>
      <c r="B472" s="2437" t="s">
        <v>14</v>
      </c>
      <c r="C472" s="2437" t="s">
        <v>3559</v>
      </c>
      <c r="D472" s="2437" t="s">
        <v>3560</v>
      </c>
      <c r="E472" s="2437" t="s">
        <v>3561</v>
      </c>
      <c r="F472" s="2437" t="s">
        <v>2349</v>
      </c>
      <c r="G472" s="2437" t="s">
        <v>3562</v>
      </c>
      <c r="H472" s="2437" t="s">
        <v>24</v>
      </c>
      <c r="I472" s="2437" t="s">
        <v>772</v>
      </c>
    </row>
    <row customHeight="1" ht="11.25">
      <c r="A473" s="2437" t="s">
        <v>2194</v>
      </c>
      <c r="B473" s="2437" t="s">
        <v>14</v>
      </c>
      <c r="C473" s="2437" t="s">
        <v>2581</v>
      </c>
      <c r="D473" s="2437" t="s">
        <v>2582</v>
      </c>
      <c r="E473" s="2437" t="s">
        <v>2583</v>
      </c>
      <c r="F473" s="2437" t="s">
        <v>2584</v>
      </c>
      <c r="G473" s="2437" t="s">
        <v>24</v>
      </c>
      <c r="H473" s="2437" t="s">
        <v>24</v>
      </c>
      <c r="I473" s="2437" t="s">
        <v>772</v>
      </c>
    </row>
    <row customHeight="1" ht="11.25">
      <c r="A474" s="2437" t="s">
        <v>2194</v>
      </c>
      <c r="B474" s="2437" t="s">
        <v>14</v>
      </c>
      <c r="C474" s="2437" t="s">
        <v>3563</v>
      </c>
      <c r="D474" s="2437" t="s">
        <v>3564</v>
      </c>
      <c r="E474" s="2437" t="s">
        <v>3565</v>
      </c>
      <c r="F474" s="2437" t="s">
        <v>2515</v>
      </c>
      <c r="G474" s="2437" t="s">
        <v>3566</v>
      </c>
      <c r="H474" s="2437" t="s">
        <v>24</v>
      </c>
      <c r="I474" s="2437" t="s">
        <v>772</v>
      </c>
    </row>
    <row customHeight="1" ht="11.25">
      <c r="A475" s="2437" t="s">
        <v>2194</v>
      </c>
      <c r="B475" s="2437" t="s">
        <v>14</v>
      </c>
      <c r="C475" s="2437" t="s">
        <v>3567</v>
      </c>
      <c r="D475" s="2437" t="s">
        <v>2586</v>
      </c>
      <c r="E475" s="2437" t="s">
        <v>3568</v>
      </c>
      <c r="F475" s="2437" t="s">
        <v>3569</v>
      </c>
      <c r="G475" s="2437" t="s">
        <v>24</v>
      </c>
      <c r="H475" s="2437" t="s">
        <v>3570</v>
      </c>
      <c r="I475" s="2437" t="s">
        <v>772</v>
      </c>
    </row>
    <row customHeight="1" ht="11.25">
      <c r="A476" s="2437" t="s">
        <v>2194</v>
      </c>
      <c r="B476" s="2437" t="s">
        <v>14</v>
      </c>
      <c r="C476" s="2437" t="s">
        <v>2585</v>
      </c>
      <c r="D476" s="2437" t="s">
        <v>2586</v>
      </c>
      <c r="E476" s="2437" t="s">
        <v>2587</v>
      </c>
      <c r="F476" s="2437" t="s">
        <v>2588</v>
      </c>
      <c r="G476" s="2437" t="s">
        <v>2589</v>
      </c>
      <c r="H476" s="2437" t="s">
        <v>24</v>
      </c>
      <c r="I476" s="2437" t="s">
        <v>772</v>
      </c>
    </row>
    <row customHeight="1" ht="11.25">
      <c r="A477" s="2437" t="s">
        <v>2194</v>
      </c>
      <c r="B477" s="2437" t="s">
        <v>14</v>
      </c>
      <c r="C477" s="2437" t="s">
        <v>2594</v>
      </c>
      <c r="D477" s="2437" t="s">
        <v>2595</v>
      </c>
      <c r="E477" s="2437" t="s">
        <v>2596</v>
      </c>
      <c r="F477" s="2437" t="s">
        <v>2579</v>
      </c>
      <c r="G477" s="2437" t="s">
        <v>2597</v>
      </c>
      <c r="H477" s="2437" t="s">
        <v>24</v>
      </c>
      <c r="I477" s="2437" t="s">
        <v>772</v>
      </c>
    </row>
    <row customHeight="1" ht="11.25">
      <c r="A478" s="2437" t="s">
        <v>2194</v>
      </c>
      <c r="B478" s="2437" t="s">
        <v>14</v>
      </c>
      <c r="C478" s="2437" t="s">
        <v>3571</v>
      </c>
      <c r="D478" s="2437" t="s">
        <v>3572</v>
      </c>
      <c r="E478" s="2437" t="s">
        <v>3573</v>
      </c>
      <c r="F478" s="2437" t="s">
        <v>50</v>
      </c>
      <c r="G478" s="2437" t="s">
        <v>3574</v>
      </c>
      <c r="H478" s="2437" t="s">
        <v>24</v>
      </c>
      <c r="I478" s="2437" t="s">
        <v>772</v>
      </c>
    </row>
    <row customHeight="1" ht="11.25">
      <c r="A479" s="2437" t="s">
        <v>2194</v>
      </c>
      <c r="B479" s="2437" t="s">
        <v>14</v>
      </c>
      <c r="C479" s="2437" t="s">
        <v>3575</v>
      </c>
      <c r="D479" s="2437" t="s">
        <v>3576</v>
      </c>
      <c r="E479" s="2437" t="s">
        <v>3577</v>
      </c>
      <c r="F479" s="2437" t="s">
        <v>50</v>
      </c>
      <c r="G479" s="2437" t="s">
        <v>3574</v>
      </c>
      <c r="H479" s="2437" t="s">
        <v>24</v>
      </c>
      <c r="I479" s="2437" t="s">
        <v>772</v>
      </c>
    </row>
    <row customHeight="1" ht="11.25">
      <c r="A480" s="2437" t="s">
        <v>2194</v>
      </c>
      <c r="B480" s="2437" t="s">
        <v>14</v>
      </c>
      <c r="C480" s="2437" t="s">
        <v>3578</v>
      </c>
      <c r="D480" s="2437" t="s">
        <v>3579</v>
      </c>
      <c r="E480" s="2437" t="s">
        <v>3580</v>
      </c>
      <c r="F480" s="2437" t="s">
        <v>2574</v>
      </c>
      <c r="G480" s="2437" t="s">
        <v>3581</v>
      </c>
      <c r="H480" s="2437" t="s">
        <v>24</v>
      </c>
      <c r="I480" s="2437" t="s">
        <v>772</v>
      </c>
    </row>
    <row customHeight="1" ht="11.25">
      <c r="A481" s="2437" t="s">
        <v>2194</v>
      </c>
      <c r="B481" s="2437" t="s">
        <v>14</v>
      </c>
      <c r="C481" s="2437" t="s">
        <v>2627</v>
      </c>
      <c r="D481" s="2437" t="s">
        <v>2628</v>
      </c>
      <c r="E481" s="2437" t="s">
        <v>2629</v>
      </c>
      <c r="F481" s="2437" t="s">
        <v>2630</v>
      </c>
      <c r="G481" s="2437" t="s">
        <v>2631</v>
      </c>
      <c r="H481" s="2437" t="s">
        <v>24</v>
      </c>
      <c r="I481" s="2437" t="s">
        <v>772</v>
      </c>
    </row>
    <row customHeight="1" ht="11.25">
      <c r="A482" s="2437" t="s">
        <v>2194</v>
      </c>
      <c r="B482" s="2437" t="s">
        <v>14</v>
      </c>
      <c r="C482" s="2437" t="s">
        <v>2646</v>
      </c>
      <c r="D482" s="2437" t="s">
        <v>2647</v>
      </c>
      <c r="E482" s="2437" t="s">
        <v>2648</v>
      </c>
      <c r="F482" s="2437" t="s">
        <v>2257</v>
      </c>
      <c r="G482" s="2437" t="s">
        <v>2649</v>
      </c>
      <c r="H482" s="2437" t="s">
        <v>24</v>
      </c>
      <c r="I482" s="2437" t="s">
        <v>772</v>
      </c>
    </row>
    <row customHeight="1" ht="11.25">
      <c r="A483" s="2437" t="s">
        <v>2194</v>
      </c>
      <c r="B483" s="2437" t="s">
        <v>14</v>
      </c>
      <c r="C483" s="2437" t="s">
        <v>2654</v>
      </c>
      <c r="D483" s="2437" t="s">
        <v>2655</v>
      </c>
      <c r="E483" s="2437" t="s">
        <v>2656</v>
      </c>
      <c r="F483" s="2437" t="s">
        <v>2313</v>
      </c>
      <c r="G483" s="2437" t="s">
        <v>2657</v>
      </c>
      <c r="H483" s="2437" t="s">
        <v>24</v>
      </c>
      <c r="I483" s="2437" t="s">
        <v>772</v>
      </c>
    </row>
    <row customHeight="1" ht="11.25">
      <c r="A484" s="2437" t="s">
        <v>2194</v>
      </c>
      <c r="B484" s="2437" t="s">
        <v>14</v>
      </c>
      <c r="C484" s="2437" t="s">
        <v>3582</v>
      </c>
      <c r="D484" s="2437" t="s">
        <v>3583</v>
      </c>
      <c r="E484" s="2437" t="s">
        <v>3584</v>
      </c>
      <c r="F484" s="2437" t="s">
        <v>2271</v>
      </c>
      <c r="G484" s="2437" t="s">
        <v>3585</v>
      </c>
      <c r="H484" s="2437" t="s">
        <v>24</v>
      </c>
      <c r="I484" s="2437" t="s">
        <v>772</v>
      </c>
    </row>
    <row customHeight="1" ht="11.25">
      <c r="A485" s="2437" t="s">
        <v>2194</v>
      </c>
      <c r="B485" s="2437" t="s">
        <v>14</v>
      </c>
      <c r="C485" s="2437" t="s">
        <v>2671</v>
      </c>
      <c r="D485" s="2437" t="s">
        <v>2672</v>
      </c>
      <c r="E485" s="2437" t="s">
        <v>2673</v>
      </c>
      <c r="F485" s="2437" t="s">
        <v>2674</v>
      </c>
      <c r="G485" s="2437" t="s">
        <v>2675</v>
      </c>
      <c r="H485" s="2437" t="s">
        <v>24</v>
      </c>
      <c r="I485" s="2437" t="s">
        <v>772</v>
      </c>
    </row>
    <row customHeight="1" ht="11.25">
      <c r="A486" s="2437" t="s">
        <v>2194</v>
      </c>
      <c r="B486" s="2437" t="s">
        <v>14</v>
      </c>
      <c r="C486" s="2437" t="s">
        <v>2679</v>
      </c>
      <c r="D486" s="2437" t="s">
        <v>2680</v>
      </c>
      <c r="E486" s="2437" t="s">
        <v>2681</v>
      </c>
      <c r="F486" s="2437" t="s">
        <v>2682</v>
      </c>
      <c r="G486" s="2437" t="s">
        <v>24</v>
      </c>
      <c r="H486" s="2437" t="s">
        <v>24</v>
      </c>
      <c r="I486" s="2437" t="s">
        <v>772</v>
      </c>
    </row>
    <row customHeight="1" ht="11.25">
      <c r="A487" s="2437" t="s">
        <v>2194</v>
      </c>
      <c r="B487" s="2437" t="s">
        <v>14</v>
      </c>
      <c r="C487" s="2437" t="s">
        <v>3586</v>
      </c>
      <c r="D487" s="2437" t="s">
        <v>3587</v>
      </c>
      <c r="E487" s="2437" t="s">
        <v>3588</v>
      </c>
      <c r="F487" s="2437" t="s">
        <v>2368</v>
      </c>
      <c r="G487" s="2437" t="s">
        <v>3589</v>
      </c>
      <c r="H487" s="2437" t="s">
        <v>24</v>
      </c>
      <c r="I487" s="2437" t="s">
        <v>772</v>
      </c>
    </row>
    <row customHeight="1" ht="11.25">
      <c r="A488" s="2437" t="s">
        <v>2194</v>
      </c>
      <c r="B488" s="2437" t="s">
        <v>14</v>
      </c>
      <c r="C488" s="2437" t="s">
        <v>3590</v>
      </c>
      <c r="D488" s="2437" t="s">
        <v>3591</v>
      </c>
      <c r="E488" s="2437" t="s">
        <v>3592</v>
      </c>
      <c r="F488" s="2437" t="s">
        <v>2588</v>
      </c>
      <c r="G488" s="2437" t="s">
        <v>3593</v>
      </c>
      <c r="H488" s="2437" t="s">
        <v>24</v>
      </c>
      <c r="I488" s="2437" t="s">
        <v>772</v>
      </c>
    </row>
    <row customHeight="1" ht="11.25">
      <c r="A489" s="2437" t="s">
        <v>2194</v>
      </c>
      <c r="B489" s="2437" t="s">
        <v>14</v>
      </c>
      <c r="C489" s="2437" t="s">
        <v>3594</v>
      </c>
      <c r="D489" s="2437" t="s">
        <v>3595</v>
      </c>
      <c r="E489" s="2437" t="s">
        <v>3596</v>
      </c>
      <c r="F489" s="2437" t="s">
        <v>3597</v>
      </c>
      <c r="G489" s="2437" t="s">
        <v>24</v>
      </c>
      <c r="H489" s="2437" t="s">
        <v>24</v>
      </c>
      <c r="I489" s="2437" t="s">
        <v>772</v>
      </c>
    </row>
    <row customHeight="1" ht="11.25">
      <c r="A490" s="2437" t="s">
        <v>2194</v>
      </c>
      <c r="B490" s="2437" t="s">
        <v>14</v>
      </c>
      <c r="C490" s="2437" t="s">
        <v>3598</v>
      </c>
      <c r="D490" s="2437" t="s">
        <v>3599</v>
      </c>
      <c r="E490" s="2437" t="s">
        <v>3600</v>
      </c>
      <c r="F490" s="2437" t="s">
        <v>2579</v>
      </c>
      <c r="G490" s="2437" t="s">
        <v>24</v>
      </c>
      <c r="H490" s="2437" t="s">
        <v>24</v>
      </c>
      <c r="I490" s="2437" t="s">
        <v>772</v>
      </c>
    </row>
    <row customHeight="1" ht="11.25">
      <c r="A491" s="2437" t="s">
        <v>2194</v>
      </c>
      <c r="B491" s="2437" t="s">
        <v>14</v>
      </c>
      <c r="C491" s="2437" t="s">
        <v>2695</v>
      </c>
      <c r="D491" s="2437" t="s">
        <v>2696</v>
      </c>
      <c r="E491" s="2437" t="s">
        <v>2697</v>
      </c>
      <c r="F491" s="2437" t="s">
        <v>2630</v>
      </c>
      <c r="G491" s="2437" t="s">
        <v>2698</v>
      </c>
      <c r="H491" s="2437" t="s">
        <v>24</v>
      </c>
      <c r="I491" s="2437" t="s">
        <v>772</v>
      </c>
    </row>
    <row customHeight="1" ht="11.25">
      <c r="A492" s="2437" t="s">
        <v>2194</v>
      </c>
      <c r="B492" s="2437" t="s">
        <v>14</v>
      </c>
      <c r="C492" s="2437" t="s">
        <v>2699</v>
      </c>
      <c r="D492" s="2437" t="s">
        <v>2700</v>
      </c>
      <c r="E492" s="2437" t="s">
        <v>2701</v>
      </c>
      <c r="F492" s="2437" t="s">
        <v>2252</v>
      </c>
      <c r="G492" s="2437" t="s">
        <v>2702</v>
      </c>
      <c r="H492" s="2437" t="s">
        <v>24</v>
      </c>
      <c r="I492" s="2437" t="s">
        <v>772</v>
      </c>
    </row>
    <row customHeight="1" ht="11.25">
      <c r="A493" s="2437" t="s">
        <v>2194</v>
      </c>
      <c r="B493" s="2437" t="s">
        <v>14</v>
      </c>
      <c r="C493" s="2437" t="s">
        <v>2706</v>
      </c>
      <c r="D493" s="2437" t="s">
        <v>2707</v>
      </c>
      <c r="E493" s="2437" t="s">
        <v>2708</v>
      </c>
      <c r="F493" s="2437" t="s">
        <v>2252</v>
      </c>
      <c r="G493" s="2437" t="s">
        <v>2709</v>
      </c>
      <c r="H493" s="2437" t="s">
        <v>24</v>
      </c>
      <c r="I493" s="2437" t="s">
        <v>772</v>
      </c>
    </row>
    <row customHeight="1" ht="11.25">
      <c r="A494" s="2437" t="s">
        <v>2194</v>
      </c>
      <c r="B494" s="2437" t="s">
        <v>14</v>
      </c>
      <c r="C494" s="2437" t="s">
        <v>3601</v>
      </c>
      <c r="D494" s="2437" t="s">
        <v>3602</v>
      </c>
      <c r="E494" s="2437" t="s">
        <v>3603</v>
      </c>
      <c r="F494" s="2437" t="s">
        <v>2289</v>
      </c>
      <c r="G494" s="2437" t="s">
        <v>3604</v>
      </c>
      <c r="H494" s="2437" t="s">
        <v>24</v>
      </c>
      <c r="I494" s="2437" t="s">
        <v>772</v>
      </c>
    </row>
    <row customHeight="1" ht="11.25">
      <c r="A495" s="2437" t="s">
        <v>2194</v>
      </c>
      <c r="B495" s="2437" t="s">
        <v>14</v>
      </c>
      <c r="C495" s="2437" t="s">
        <v>2726</v>
      </c>
      <c r="D495" s="2437" t="s">
        <v>2727</v>
      </c>
      <c r="E495" s="2437" t="s">
        <v>2728</v>
      </c>
      <c r="F495" s="2437" t="s">
        <v>2425</v>
      </c>
      <c r="G495" s="2437" t="s">
        <v>2439</v>
      </c>
      <c r="H495" s="2437" t="s">
        <v>24</v>
      </c>
      <c r="I495" s="2437" t="s">
        <v>772</v>
      </c>
    </row>
    <row customHeight="1" ht="11.25">
      <c r="A496" s="2437" t="s">
        <v>2194</v>
      </c>
      <c r="B496" s="2437" t="s">
        <v>14</v>
      </c>
      <c r="C496" s="2437" t="s">
        <v>3605</v>
      </c>
      <c r="D496" s="2437" t="s">
        <v>3606</v>
      </c>
      <c r="E496" s="2437" t="s">
        <v>3607</v>
      </c>
      <c r="F496" s="2437" t="s">
        <v>2406</v>
      </c>
      <c r="G496" s="2437" t="s">
        <v>3608</v>
      </c>
      <c r="H496" s="2437" t="s">
        <v>24</v>
      </c>
      <c r="I496" s="2437" t="s">
        <v>772</v>
      </c>
    </row>
    <row customHeight="1" ht="11.25">
      <c r="A497" s="2437" t="s">
        <v>2194</v>
      </c>
      <c r="B497" s="2437" t="s">
        <v>14</v>
      </c>
      <c r="C497" s="2437" t="s">
        <v>3609</v>
      </c>
      <c r="D497" s="2437" t="s">
        <v>3610</v>
      </c>
      <c r="E497" s="2437" t="s">
        <v>3611</v>
      </c>
      <c r="F497" s="2437" t="s">
        <v>2485</v>
      </c>
      <c r="G497" s="2437" t="s">
        <v>24</v>
      </c>
      <c r="H497" s="2437" t="s">
        <v>24</v>
      </c>
      <c r="I497" s="2437" t="s">
        <v>772</v>
      </c>
    </row>
    <row customHeight="1" ht="11.25">
      <c r="A498" s="2437" t="s">
        <v>2194</v>
      </c>
      <c r="B498" s="2437" t="s">
        <v>14</v>
      </c>
      <c r="C498" s="2437" t="s">
        <v>3612</v>
      </c>
      <c r="D498" s="2437" t="s">
        <v>3613</v>
      </c>
      <c r="E498" s="2437" t="s">
        <v>3614</v>
      </c>
      <c r="F498" s="2437" t="s">
        <v>2416</v>
      </c>
      <c r="G498" s="2437" t="s">
        <v>3615</v>
      </c>
      <c r="H498" s="2437" t="s">
        <v>24</v>
      </c>
      <c r="I498" s="2437" t="s">
        <v>772</v>
      </c>
    </row>
    <row customHeight="1" ht="11.25">
      <c r="A499" s="2437" t="s">
        <v>2194</v>
      </c>
      <c r="B499" s="2437" t="s">
        <v>14</v>
      </c>
      <c r="C499" s="2437" t="s">
        <v>2745</v>
      </c>
      <c r="D499" s="2437" t="s">
        <v>2746</v>
      </c>
      <c r="E499" s="2437" t="s">
        <v>2747</v>
      </c>
      <c r="F499" s="2437" t="s">
        <v>2252</v>
      </c>
      <c r="G499" s="2437" t="s">
        <v>2748</v>
      </c>
      <c r="H499" s="2437" t="s">
        <v>24</v>
      </c>
      <c r="I499" s="2437" t="s">
        <v>772</v>
      </c>
    </row>
    <row customHeight="1" ht="11.25">
      <c r="A500" s="2437" t="s">
        <v>2194</v>
      </c>
      <c r="B500" s="2437" t="s">
        <v>14</v>
      </c>
      <c r="C500" s="2437" t="s">
        <v>2749</v>
      </c>
      <c r="D500" s="2437" t="s">
        <v>2750</v>
      </c>
      <c r="E500" s="2437" t="s">
        <v>2751</v>
      </c>
      <c r="F500" s="2437" t="s">
        <v>2490</v>
      </c>
      <c r="G500" s="2437" t="s">
        <v>2752</v>
      </c>
      <c r="H500" s="2437" t="s">
        <v>24</v>
      </c>
      <c r="I500" s="2437" t="s">
        <v>772</v>
      </c>
    </row>
    <row customHeight="1" ht="11.25">
      <c r="A501" s="2437" t="s">
        <v>2194</v>
      </c>
      <c r="B501" s="2437" t="s">
        <v>14</v>
      </c>
      <c r="C501" s="2437" t="s">
        <v>3616</v>
      </c>
      <c r="D501" s="2437" t="s">
        <v>3617</v>
      </c>
      <c r="E501" s="2437" t="s">
        <v>3618</v>
      </c>
      <c r="F501" s="2437" t="s">
        <v>2674</v>
      </c>
      <c r="G501" s="2437" t="s">
        <v>24</v>
      </c>
      <c r="H501" s="2437" t="s">
        <v>24</v>
      </c>
      <c r="I501" s="2437" t="s">
        <v>772</v>
      </c>
    </row>
    <row customHeight="1" ht="11.25">
      <c r="A502" s="2437" t="s">
        <v>2194</v>
      </c>
      <c r="B502" s="2437" t="s">
        <v>14</v>
      </c>
      <c r="C502" s="2437" t="s">
        <v>2782</v>
      </c>
      <c r="D502" s="2437" t="s">
        <v>2783</v>
      </c>
      <c r="E502" s="2437" t="s">
        <v>2784</v>
      </c>
      <c r="F502" s="2437" t="s">
        <v>2550</v>
      </c>
      <c r="G502" s="2437" t="s">
        <v>2785</v>
      </c>
      <c r="H502" s="2437" t="s">
        <v>24</v>
      </c>
      <c r="I502" s="2437" t="s">
        <v>772</v>
      </c>
    </row>
    <row customHeight="1" ht="11.25">
      <c r="A503" s="2437" t="s">
        <v>2194</v>
      </c>
      <c r="B503" s="2437" t="s">
        <v>14</v>
      </c>
      <c r="C503" s="2437" t="s">
        <v>3619</v>
      </c>
      <c r="D503" s="2437" t="s">
        <v>3620</v>
      </c>
      <c r="E503" s="2437" t="s">
        <v>3621</v>
      </c>
      <c r="F503" s="2437" t="s">
        <v>2354</v>
      </c>
      <c r="G503" s="2437" t="s">
        <v>24</v>
      </c>
      <c r="H503" s="2437" t="s">
        <v>24</v>
      </c>
      <c r="I503" s="2437" t="s">
        <v>772</v>
      </c>
    </row>
    <row customHeight="1" ht="11.25">
      <c r="A504" s="2437" t="s">
        <v>2194</v>
      </c>
      <c r="B504" s="2437" t="s">
        <v>14</v>
      </c>
      <c r="C504" s="2437" t="s">
        <v>3622</v>
      </c>
      <c r="D504" s="2437" t="s">
        <v>3623</v>
      </c>
      <c r="E504" s="2437" t="s">
        <v>3624</v>
      </c>
      <c r="F504" s="2437" t="s">
        <v>2354</v>
      </c>
      <c r="G504" s="2437" t="s">
        <v>24</v>
      </c>
      <c r="H504" s="2437" t="s">
        <v>24</v>
      </c>
      <c r="I504" s="2437" t="s">
        <v>772</v>
      </c>
    </row>
    <row customHeight="1" ht="11.25">
      <c r="A505" s="2437" t="s">
        <v>2194</v>
      </c>
      <c r="B505" s="2437" t="s">
        <v>14</v>
      </c>
      <c r="C505" s="2437" t="s">
        <v>3625</v>
      </c>
      <c r="D505" s="2437" t="s">
        <v>3626</v>
      </c>
      <c r="E505" s="2437" t="s">
        <v>3627</v>
      </c>
      <c r="F505" s="2437" t="s">
        <v>3628</v>
      </c>
      <c r="G505" s="2437" t="s">
        <v>24</v>
      </c>
      <c r="H505" s="2437" t="s">
        <v>24</v>
      </c>
      <c r="I505" s="2437" t="s">
        <v>772</v>
      </c>
    </row>
    <row customHeight="1" ht="11.25">
      <c r="A506" s="2437" t="s">
        <v>2194</v>
      </c>
      <c r="B506" s="2437" t="s">
        <v>14</v>
      </c>
      <c r="C506" s="2437" t="s">
        <v>2805</v>
      </c>
      <c r="D506" s="2437" t="s">
        <v>2806</v>
      </c>
      <c r="E506" s="2437" t="s">
        <v>2807</v>
      </c>
      <c r="F506" s="2437" t="s">
        <v>2808</v>
      </c>
      <c r="G506" s="2437" t="s">
        <v>2809</v>
      </c>
      <c r="H506" s="2437" t="s">
        <v>24</v>
      </c>
      <c r="I506" s="2437" t="s">
        <v>772</v>
      </c>
    </row>
    <row customHeight="1" ht="11.25">
      <c r="A507" s="2437" t="s">
        <v>2194</v>
      </c>
      <c r="B507" s="2437" t="s">
        <v>14</v>
      </c>
      <c r="C507" s="2437" t="s">
        <v>3629</v>
      </c>
      <c r="D507" s="2437" t="s">
        <v>3630</v>
      </c>
      <c r="E507" s="2437" t="s">
        <v>3631</v>
      </c>
      <c r="F507" s="2437" t="s">
        <v>2275</v>
      </c>
      <c r="G507" s="2437" t="s">
        <v>3632</v>
      </c>
      <c r="H507" s="2437" t="s">
        <v>3633</v>
      </c>
      <c r="I507" s="2437" t="s">
        <v>772</v>
      </c>
    </row>
    <row customHeight="1" ht="11.25">
      <c r="A508" s="2437" t="s">
        <v>2194</v>
      </c>
      <c r="B508" s="2437" t="s">
        <v>14</v>
      </c>
      <c r="C508" s="2437" t="s">
        <v>3634</v>
      </c>
      <c r="D508" s="2437" t="s">
        <v>3635</v>
      </c>
      <c r="E508" s="2437" t="s">
        <v>3636</v>
      </c>
      <c r="F508" s="2437" t="s">
        <v>2385</v>
      </c>
      <c r="G508" s="2437" t="s">
        <v>3637</v>
      </c>
      <c r="H508" s="2437" t="s">
        <v>24</v>
      </c>
      <c r="I508" s="2437" t="s">
        <v>772</v>
      </c>
    </row>
    <row customHeight="1" ht="11.25">
      <c r="A509" s="2437" t="s">
        <v>2194</v>
      </c>
      <c r="B509" s="2437" t="s">
        <v>14</v>
      </c>
      <c r="C509" s="2437" t="s">
        <v>3638</v>
      </c>
      <c r="D509" s="2437" t="s">
        <v>3639</v>
      </c>
      <c r="E509" s="2437" t="s">
        <v>3640</v>
      </c>
      <c r="F509" s="2437" t="s">
        <v>2385</v>
      </c>
      <c r="G509" s="2437" t="s">
        <v>2341</v>
      </c>
      <c r="H509" s="2437" t="s">
        <v>24</v>
      </c>
      <c r="I509" s="2437" t="s">
        <v>772</v>
      </c>
    </row>
    <row customHeight="1" ht="11.25">
      <c r="A510" s="2437" t="s">
        <v>2194</v>
      </c>
      <c r="B510" s="2437" t="s">
        <v>14</v>
      </c>
      <c r="C510" s="2437" t="s">
        <v>3641</v>
      </c>
      <c r="D510" s="2437" t="s">
        <v>3642</v>
      </c>
      <c r="E510" s="2437" t="s">
        <v>3643</v>
      </c>
      <c r="F510" s="2437" t="s">
        <v>2385</v>
      </c>
      <c r="G510" s="2437" t="s">
        <v>3473</v>
      </c>
      <c r="H510" s="2437" t="s">
        <v>24</v>
      </c>
      <c r="I510" s="2437" t="s">
        <v>772</v>
      </c>
    </row>
    <row customHeight="1" ht="11.25">
      <c r="A511" s="2437" t="s">
        <v>2194</v>
      </c>
      <c r="B511" s="2437" t="s">
        <v>14</v>
      </c>
      <c r="C511" s="2437" t="s">
        <v>3644</v>
      </c>
      <c r="D511" s="2437" t="s">
        <v>3645</v>
      </c>
      <c r="E511" s="2437" t="s">
        <v>3646</v>
      </c>
      <c r="F511" s="2437" t="s">
        <v>2434</v>
      </c>
      <c r="G511" s="2437" t="s">
        <v>24</v>
      </c>
      <c r="H511" s="2437" t="s">
        <v>24</v>
      </c>
      <c r="I511" s="2437" t="s">
        <v>772</v>
      </c>
    </row>
    <row customHeight="1" ht="11.25">
      <c r="A512" s="2437" t="s">
        <v>2194</v>
      </c>
      <c r="B512" s="2437" t="s">
        <v>14</v>
      </c>
      <c r="C512" s="2437" t="s">
        <v>3647</v>
      </c>
      <c r="D512" s="2437" t="s">
        <v>3648</v>
      </c>
      <c r="E512" s="2437" t="s">
        <v>3649</v>
      </c>
      <c r="F512" s="2437" t="s">
        <v>2385</v>
      </c>
      <c r="G512" s="2437" t="s">
        <v>3650</v>
      </c>
      <c r="H512" s="2437" t="s">
        <v>24</v>
      </c>
      <c r="I512" s="2437" t="s">
        <v>772</v>
      </c>
    </row>
    <row customHeight="1" ht="11.25">
      <c r="A513" s="2437" t="s">
        <v>2194</v>
      </c>
      <c r="B513" s="2437" t="s">
        <v>14</v>
      </c>
      <c r="C513" s="2437" t="s">
        <v>3651</v>
      </c>
      <c r="D513" s="2437" t="s">
        <v>3652</v>
      </c>
      <c r="E513" s="2437" t="s">
        <v>3653</v>
      </c>
      <c r="F513" s="2437" t="s">
        <v>3654</v>
      </c>
      <c r="G513" s="2437" t="s">
        <v>3655</v>
      </c>
      <c r="H513" s="2437" t="s">
        <v>24</v>
      </c>
      <c r="I513" s="2437" t="s">
        <v>772</v>
      </c>
    </row>
    <row customHeight="1" ht="11.25">
      <c r="A514" s="2437" t="s">
        <v>2194</v>
      </c>
      <c r="B514" s="2437" t="s">
        <v>14</v>
      </c>
      <c r="C514" s="2437" t="s">
        <v>3656</v>
      </c>
      <c r="D514" s="2437" t="s">
        <v>3657</v>
      </c>
      <c r="E514" s="2437" t="s">
        <v>3658</v>
      </c>
      <c r="F514" s="2437" t="s">
        <v>2434</v>
      </c>
      <c r="G514" s="2437" t="s">
        <v>24</v>
      </c>
      <c r="H514" s="2437" t="s">
        <v>24</v>
      </c>
      <c r="I514" s="2437" t="s">
        <v>772</v>
      </c>
    </row>
    <row customHeight="1" ht="11.25">
      <c r="A515" s="2437" t="s">
        <v>2194</v>
      </c>
      <c r="B515" s="2437" t="s">
        <v>14</v>
      </c>
      <c r="C515" s="2437" t="s">
        <v>3659</v>
      </c>
      <c r="D515" s="2437" t="s">
        <v>3660</v>
      </c>
      <c r="E515" s="2437" t="s">
        <v>3661</v>
      </c>
      <c r="F515" s="2437" t="s">
        <v>2434</v>
      </c>
      <c r="G515" s="2437" t="s">
        <v>3662</v>
      </c>
      <c r="H515" s="2437" t="s">
        <v>24</v>
      </c>
      <c r="I515" s="2437" t="s">
        <v>772</v>
      </c>
    </row>
    <row customHeight="1" ht="11.25">
      <c r="A516" s="2437" t="s">
        <v>2194</v>
      </c>
      <c r="B516" s="2437" t="s">
        <v>14</v>
      </c>
      <c r="C516" s="2437" t="s">
        <v>3663</v>
      </c>
      <c r="D516" s="2437" t="s">
        <v>3664</v>
      </c>
      <c r="E516" s="2437" t="s">
        <v>3665</v>
      </c>
      <c r="F516" s="2437" t="s">
        <v>2373</v>
      </c>
      <c r="G516" s="2437" t="s">
        <v>24</v>
      </c>
      <c r="H516" s="2437" t="s">
        <v>24</v>
      </c>
      <c r="I516" s="2437" t="s">
        <v>772</v>
      </c>
    </row>
    <row customHeight="1" ht="11.25">
      <c r="A517" s="2437" t="s">
        <v>2194</v>
      </c>
      <c r="B517" s="2437" t="s">
        <v>14</v>
      </c>
      <c r="C517" s="2437" t="s">
        <v>3666</v>
      </c>
      <c r="D517" s="2437" t="s">
        <v>3667</v>
      </c>
      <c r="E517" s="2437" t="s">
        <v>3668</v>
      </c>
      <c r="F517" s="2437" t="s">
        <v>2434</v>
      </c>
      <c r="G517" s="2437" t="s">
        <v>24</v>
      </c>
      <c r="H517" s="2437" t="s">
        <v>24</v>
      </c>
      <c r="I517" s="2437" t="s">
        <v>772</v>
      </c>
    </row>
    <row customHeight="1" ht="11.25">
      <c r="A518" s="2437" t="s">
        <v>2194</v>
      </c>
      <c r="B518" s="2437" t="s">
        <v>14</v>
      </c>
      <c r="C518" s="2437" t="s">
        <v>3669</v>
      </c>
      <c r="D518" s="2437" t="s">
        <v>3670</v>
      </c>
      <c r="E518" s="2437" t="s">
        <v>3671</v>
      </c>
      <c r="F518" s="2437" t="s">
        <v>2490</v>
      </c>
      <c r="G518" s="2437" t="s">
        <v>24</v>
      </c>
      <c r="H518" s="2437" t="s">
        <v>24</v>
      </c>
      <c r="I518" s="2437" t="s">
        <v>772</v>
      </c>
    </row>
    <row customHeight="1" ht="11.25">
      <c r="A519" s="2437" t="s">
        <v>2194</v>
      </c>
      <c r="B519" s="2437" t="s">
        <v>14</v>
      </c>
      <c r="C519" s="2437" t="s">
        <v>3672</v>
      </c>
      <c r="D519" s="2437" t="s">
        <v>3673</v>
      </c>
      <c r="E519" s="2437" t="s">
        <v>3674</v>
      </c>
      <c r="F519" s="2437" t="s">
        <v>2490</v>
      </c>
      <c r="G519" s="2437" t="s">
        <v>3675</v>
      </c>
      <c r="H519" s="2437" t="s">
        <v>24</v>
      </c>
      <c r="I519" s="2437" t="s">
        <v>772</v>
      </c>
    </row>
    <row customHeight="1" ht="11.25">
      <c r="A520" s="2437" t="s">
        <v>2194</v>
      </c>
      <c r="B520" s="2437" t="s">
        <v>14</v>
      </c>
      <c r="C520" s="2437" t="s">
        <v>3676</v>
      </c>
      <c r="D520" s="2437" t="s">
        <v>3677</v>
      </c>
      <c r="E520" s="2437" t="s">
        <v>3678</v>
      </c>
      <c r="F520" s="2437" t="s">
        <v>2240</v>
      </c>
      <c r="G520" s="2437" t="s">
        <v>24</v>
      </c>
      <c r="H520" s="2437" t="s">
        <v>24</v>
      </c>
      <c r="I520" s="2437" t="s">
        <v>772</v>
      </c>
    </row>
    <row customHeight="1" ht="11.25">
      <c r="A521" s="2437" t="s">
        <v>2194</v>
      </c>
      <c r="B521" s="2437" t="s">
        <v>14</v>
      </c>
      <c r="C521" s="2437" t="s">
        <v>3679</v>
      </c>
      <c r="D521" s="2437" t="s">
        <v>3680</v>
      </c>
      <c r="E521" s="2437" t="s">
        <v>3681</v>
      </c>
      <c r="F521" s="2437" t="s">
        <v>2630</v>
      </c>
      <c r="G521" s="2437" t="s">
        <v>24</v>
      </c>
      <c r="H521" s="2437" t="s">
        <v>24</v>
      </c>
      <c r="I521" s="2437" t="s">
        <v>772</v>
      </c>
    </row>
    <row customHeight="1" ht="11.25">
      <c r="A522" s="2437" t="s">
        <v>2194</v>
      </c>
      <c r="B522" s="2437" t="s">
        <v>14</v>
      </c>
      <c r="C522" s="2437" t="s">
        <v>3682</v>
      </c>
      <c r="D522" s="2437" t="s">
        <v>3683</v>
      </c>
      <c r="E522" s="2437" t="s">
        <v>3684</v>
      </c>
      <c r="F522" s="2437" t="s">
        <v>2373</v>
      </c>
      <c r="G522" s="2437" t="s">
        <v>24</v>
      </c>
      <c r="H522" s="2437" t="s">
        <v>24</v>
      </c>
      <c r="I522" s="2437" t="s">
        <v>772</v>
      </c>
    </row>
    <row customHeight="1" ht="11.25">
      <c r="A523" s="2437" t="s">
        <v>2194</v>
      </c>
      <c r="B523" s="2437" t="s">
        <v>14</v>
      </c>
      <c r="C523" s="2437" t="s">
        <v>3685</v>
      </c>
      <c r="D523" s="2437" t="s">
        <v>3686</v>
      </c>
      <c r="E523" s="2437" t="s">
        <v>3687</v>
      </c>
      <c r="F523" s="2437" t="s">
        <v>2373</v>
      </c>
      <c r="G523" s="2437" t="s">
        <v>2417</v>
      </c>
      <c r="H523" s="2437" t="s">
        <v>24</v>
      </c>
      <c r="I523" s="2437" t="s">
        <v>772</v>
      </c>
    </row>
    <row customHeight="1" ht="11.25">
      <c r="A524" s="2437" t="s">
        <v>2194</v>
      </c>
      <c r="B524" s="2437" t="s">
        <v>14</v>
      </c>
      <c r="C524" s="2437" t="s">
        <v>3688</v>
      </c>
      <c r="D524" s="2437" t="s">
        <v>3689</v>
      </c>
      <c r="E524" s="2437" t="s">
        <v>3690</v>
      </c>
      <c r="F524" s="2437" t="s">
        <v>2340</v>
      </c>
      <c r="G524" s="2437" t="s">
        <v>24</v>
      </c>
      <c r="H524" s="2437" t="s">
        <v>24</v>
      </c>
      <c r="I524" s="2437" t="s">
        <v>772</v>
      </c>
    </row>
    <row customHeight="1" ht="11.25">
      <c r="A525" s="2437" t="s">
        <v>2194</v>
      </c>
      <c r="B525" s="2437" t="s">
        <v>14</v>
      </c>
      <c r="C525" s="2437" t="s">
        <v>3691</v>
      </c>
      <c r="D525" s="2437" t="s">
        <v>3692</v>
      </c>
      <c r="E525" s="2437" t="s">
        <v>3693</v>
      </c>
      <c r="F525" s="2437" t="s">
        <v>50</v>
      </c>
      <c r="G525" s="2437" t="s">
        <v>3694</v>
      </c>
      <c r="H525" s="2437" t="s">
        <v>24</v>
      </c>
      <c r="I525" s="2437" t="s">
        <v>772</v>
      </c>
    </row>
    <row customHeight="1" ht="11.25">
      <c r="A526" s="2437" t="s">
        <v>2194</v>
      </c>
      <c r="B526" s="2437" t="s">
        <v>14</v>
      </c>
      <c r="C526" s="2437" t="s">
        <v>3695</v>
      </c>
      <c r="D526" s="2437" t="s">
        <v>3696</v>
      </c>
      <c r="E526" s="2437" t="s">
        <v>3697</v>
      </c>
      <c r="F526" s="2437" t="s">
        <v>2480</v>
      </c>
      <c r="G526" s="2437" t="s">
        <v>3698</v>
      </c>
      <c r="H526" s="2437" t="s">
        <v>24</v>
      </c>
      <c r="I526" s="2437" t="s">
        <v>772</v>
      </c>
    </row>
    <row customHeight="1" ht="11.25">
      <c r="A527" s="2437" t="s">
        <v>2194</v>
      </c>
      <c r="B527" s="2437" t="s">
        <v>14</v>
      </c>
      <c r="C527" s="2437" t="s">
        <v>2822</v>
      </c>
      <c r="D527" s="2437" t="s">
        <v>2823</v>
      </c>
      <c r="E527" s="2437" t="s">
        <v>2824</v>
      </c>
      <c r="F527" s="2437" t="s">
        <v>2825</v>
      </c>
      <c r="G527" s="2437" t="s">
        <v>2826</v>
      </c>
      <c r="H527" s="2437" t="s">
        <v>24</v>
      </c>
      <c r="I527" s="2437" t="s">
        <v>772</v>
      </c>
    </row>
    <row customHeight="1" ht="11.25">
      <c r="A528" s="2437" t="s">
        <v>2194</v>
      </c>
      <c r="B528" s="2437" t="s">
        <v>14</v>
      </c>
      <c r="C528" s="2437" t="s">
        <v>2832</v>
      </c>
      <c r="D528" s="2437" t="s">
        <v>2833</v>
      </c>
      <c r="E528" s="2437" t="s">
        <v>2834</v>
      </c>
      <c r="F528" s="2437" t="s">
        <v>2835</v>
      </c>
      <c r="G528" s="2437" t="s">
        <v>24</v>
      </c>
      <c r="H528" s="2437" t="s">
        <v>24</v>
      </c>
      <c r="I528" s="2437" t="s">
        <v>772</v>
      </c>
    </row>
    <row customHeight="1" ht="11.25">
      <c r="A529" s="2437" t="s">
        <v>2194</v>
      </c>
      <c r="B529" s="2437" t="s">
        <v>14</v>
      </c>
      <c r="C529" s="2437" t="s">
        <v>2840</v>
      </c>
      <c r="D529" s="2437" t="s">
        <v>2841</v>
      </c>
      <c r="E529" s="2437" t="s">
        <v>2842</v>
      </c>
      <c r="F529" s="2437" t="s">
        <v>2843</v>
      </c>
      <c r="G529" s="2437" t="s">
        <v>2844</v>
      </c>
      <c r="H529" s="2437" t="s">
        <v>24</v>
      </c>
      <c r="I529" s="2437" t="s">
        <v>772</v>
      </c>
    </row>
    <row customHeight="1" ht="11.25">
      <c r="A530" s="2437" t="s">
        <v>2194</v>
      </c>
      <c r="B530" s="2437" t="s">
        <v>14</v>
      </c>
      <c r="C530" s="2437" t="s">
        <v>2853</v>
      </c>
      <c r="D530" s="2437" t="s">
        <v>2854</v>
      </c>
      <c r="E530" s="2437" t="s">
        <v>2855</v>
      </c>
      <c r="F530" s="2437" t="s">
        <v>2856</v>
      </c>
      <c r="G530" s="2437" t="s">
        <v>24</v>
      </c>
      <c r="H530" s="2437" t="s">
        <v>24</v>
      </c>
      <c r="I530" s="2437" t="s">
        <v>772</v>
      </c>
    </row>
    <row customHeight="1" ht="11.25">
      <c r="A531" s="2437" t="s">
        <v>2194</v>
      </c>
      <c r="B531" s="2437" t="s">
        <v>14</v>
      </c>
      <c r="C531" s="2437" t="s">
        <v>2195</v>
      </c>
      <c r="D531" s="2437" t="s">
        <v>2196</v>
      </c>
      <c r="E531" s="2437" t="s">
        <v>2197</v>
      </c>
      <c r="F531" s="2437" t="s">
        <v>2198</v>
      </c>
      <c r="G531" s="2437" t="s">
        <v>24</v>
      </c>
      <c r="H531" s="2437" t="s">
        <v>24</v>
      </c>
      <c r="I531" s="2437" t="s">
        <v>824</v>
      </c>
    </row>
    <row customHeight="1" ht="11.25">
      <c r="A532" s="2437" t="s">
        <v>2194</v>
      </c>
      <c r="B532" s="2437" t="s">
        <v>14</v>
      </c>
      <c r="C532" s="2437" t="s">
        <v>2199</v>
      </c>
      <c r="D532" s="2437" t="s">
        <v>2200</v>
      </c>
      <c r="E532" s="2437" t="s">
        <v>2201</v>
      </c>
      <c r="F532" s="2437" t="s">
        <v>50</v>
      </c>
      <c r="G532" s="2437" t="s">
        <v>2202</v>
      </c>
      <c r="H532" s="2437" t="s">
        <v>24</v>
      </c>
      <c r="I532" s="2437" t="s">
        <v>824</v>
      </c>
    </row>
    <row customHeight="1" ht="11.25">
      <c r="A533" s="2437" t="s">
        <v>2194</v>
      </c>
      <c r="B533" s="2437" t="s">
        <v>14</v>
      </c>
      <c r="C533" s="2437" t="s">
        <v>2206</v>
      </c>
      <c r="D533" s="2437" t="s">
        <v>2207</v>
      </c>
      <c r="E533" s="2437" t="s">
        <v>2208</v>
      </c>
      <c r="F533" s="2437" t="s">
        <v>2209</v>
      </c>
      <c r="G533" s="2437" t="s">
        <v>24</v>
      </c>
      <c r="H533" s="2437" t="s">
        <v>24</v>
      </c>
      <c r="I533" s="2437" t="s">
        <v>824</v>
      </c>
    </row>
    <row customHeight="1" ht="11.25">
      <c r="A534" s="2437" t="s">
        <v>2194</v>
      </c>
      <c r="B534" s="2437" t="s">
        <v>14</v>
      </c>
      <c r="C534" s="2437" t="s">
        <v>2218</v>
      </c>
      <c r="D534" s="2437" t="s">
        <v>2219</v>
      </c>
      <c r="E534" s="2437" t="s">
        <v>2220</v>
      </c>
      <c r="F534" s="2437" t="s">
        <v>2221</v>
      </c>
      <c r="G534" s="2437" t="s">
        <v>2222</v>
      </c>
      <c r="H534" s="2437" t="s">
        <v>24</v>
      </c>
      <c r="I534" s="2437" t="s">
        <v>824</v>
      </c>
    </row>
    <row customHeight="1" ht="11.25">
      <c r="A535" s="2437" t="s">
        <v>2194</v>
      </c>
      <c r="B535" s="2437" t="s">
        <v>14</v>
      </c>
      <c r="C535" s="2437" t="s">
        <v>2237</v>
      </c>
      <c r="D535" s="2437" t="s">
        <v>2238</v>
      </c>
      <c r="E535" s="2437" t="s">
        <v>2239</v>
      </c>
      <c r="F535" s="2437" t="s">
        <v>2240</v>
      </c>
      <c r="G535" s="2437" t="s">
        <v>2241</v>
      </c>
      <c r="H535" s="2437" t="s">
        <v>24</v>
      </c>
      <c r="I535" s="2437" t="s">
        <v>824</v>
      </c>
    </row>
    <row customHeight="1" ht="11.25">
      <c r="A536" s="2437" t="s">
        <v>2194</v>
      </c>
      <c r="B536" s="2437" t="s">
        <v>14</v>
      </c>
      <c r="C536" s="2437" t="s">
        <v>2242</v>
      </c>
      <c r="D536" s="2437" t="s">
        <v>2243</v>
      </c>
      <c r="E536" s="2437" t="s">
        <v>2244</v>
      </c>
      <c r="F536" s="2437" t="s">
        <v>2198</v>
      </c>
      <c r="G536" s="2437" t="s">
        <v>2245</v>
      </c>
      <c r="H536" s="2437" t="s">
        <v>24</v>
      </c>
      <c r="I536" s="2437" t="s">
        <v>824</v>
      </c>
    </row>
    <row customHeight="1" ht="11.25">
      <c r="A537" s="2437" t="s">
        <v>2194</v>
      </c>
      <c r="B537" s="2437" t="s">
        <v>14</v>
      </c>
      <c r="C537" s="2437" t="s">
        <v>2258</v>
      </c>
      <c r="D537" s="2437" t="s">
        <v>2259</v>
      </c>
      <c r="E537" s="2437" t="s">
        <v>2260</v>
      </c>
      <c r="F537" s="2437" t="s">
        <v>2261</v>
      </c>
      <c r="G537" s="2437" t="s">
        <v>2262</v>
      </c>
      <c r="H537" s="2437" t="s">
        <v>24</v>
      </c>
      <c r="I537" s="2437" t="s">
        <v>824</v>
      </c>
    </row>
    <row customHeight="1" ht="11.25">
      <c r="A538" s="2437" t="s">
        <v>2194</v>
      </c>
      <c r="B538" s="2437" t="s">
        <v>14</v>
      </c>
      <c r="C538" s="2437" t="s">
        <v>24</v>
      </c>
      <c r="D538" s="2437" t="s">
        <v>2303</v>
      </c>
      <c r="E538" s="2437" t="s">
        <v>2304</v>
      </c>
      <c r="F538" s="2437" t="s">
        <v>2289</v>
      </c>
      <c r="G538" s="2437" t="s">
        <v>24</v>
      </c>
      <c r="H538" s="2437" t="s">
        <v>24</v>
      </c>
      <c r="I538" s="2437" t="s">
        <v>824</v>
      </c>
    </row>
    <row customHeight="1" ht="11.25">
      <c r="A539" s="2437" t="s">
        <v>2194</v>
      </c>
      <c r="B539" s="2437" t="s">
        <v>14</v>
      </c>
      <c r="C539" s="2437" t="s">
        <v>2305</v>
      </c>
      <c r="D539" s="2437" t="s">
        <v>2306</v>
      </c>
      <c r="E539" s="2437" t="s">
        <v>2307</v>
      </c>
      <c r="F539" s="2437" t="s">
        <v>2308</v>
      </c>
      <c r="G539" s="2437" t="s">
        <v>2309</v>
      </c>
      <c r="H539" s="2437" t="s">
        <v>24</v>
      </c>
      <c r="I539" s="2437" t="s">
        <v>824</v>
      </c>
    </row>
    <row customHeight="1" ht="11.25">
      <c r="A540" s="2437" t="s">
        <v>2194</v>
      </c>
      <c r="B540" s="2437" t="s">
        <v>14</v>
      </c>
      <c r="C540" s="2437" t="s">
        <v>2911</v>
      </c>
      <c r="D540" s="2437" t="s">
        <v>2912</v>
      </c>
      <c r="E540" s="2437" t="s">
        <v>2913</v>
      </c>
      <c r="F540" s="2437" t="s">
        <v>2485</v>
      </c>
      <c r="G540" s="2437" t="s">
        <v>24</v>
      </c>
      <c r="H540" s="2437" t="s">
        <v>24</v>
      </c>
      <c r="I540" s="2437" t="s">
        <v>824</v>
      </c>
    </row>
    <row customHeight="1" ht="11.25">
      <c r="A541" s="2437" t="s">
        <v>2194</v>
      </c>
      <c r="B541" s="2437" t="s">
        <v>14</v>
      </c>
      <c r="C541" s="2437" t="s">
        <v>2965</v>
      </c>
      <c r="D541" s="2437" t="s">
        <v>2966</v>
      </c>
      <c r="E541" s="2437" t="s">
        <v>2967</v>
      </c>
      <c r="F541" s="2437" t="s">
        <v>2584</v>
      </c>
      <c r="G541" s="2437" t="s">
        <v>24</v>
      </c>
      <c r="H541" s="2437" t="s">
        <v>24</v>
      </c>
      <c r="I541" s="2437" t="s">
        <v>824</v>
      </c>
    </row>
    <row customHeight="1" ht="11.25">
      <c r="A542" s="2437" t="s">
        <v>2194</v>
      </c>
      <c r="B542" s="2437" t="s">
        <v>14</v>
      </c>
      <c r="C542" s="2437" t="s">
        <v>2975</v>
      </c>
      <c r="D542" s="2437" t="s">
        <v>2976</v>
      </c>
      <c r="E542" s="2437" t="s">
        <v>2977</v>
      </c>
      <c r="F542" s="2437" t="s">
        <v>2574</v>
      </c>
      <c r="G542" s="2437" t="s">
        <v>24</v>
      </c>
      <c r="H542" s="2437" t="s">
        <v>24</v>
      </c>
      <c r="I542" s="2437" t="s">
        <v>824</v>
      </c>
    </row>
    <row customHeight="1" ht="11.25">
      <c r="A543" s="2437" t="s">
        <v>2194</v>
      </c>
      <c r="B543" s="2437" t="s">
        <v>14</v>
      </c>
      <c r="C543" s="2437" t="s">
        <v>2978</v>
      </c>
      <c r="D543" s="2437" t="s">
        <v>2979</v>
      </c>
      <c r="E543" s="2437" t="s">
        <v>2980</v>
      </c>
      <c r="F543" s="2437" t="s">
        <v>2584</v>
      </c>
      <c r="G543" s="2437" t="s">
        <v>24</v>
      </c>
      <c r="H543" s="2437" t="s">
        <v>24</v>
      </c>
      <c r="I543" s="2437" t="s">
        <v>824</v>
      </c>
    </row>
    <row customHeight="1" ht="11.25">
      <c r="A544" s="2437" t="s">
        <v>2194</v>
      </c>
      <c r="B544" s="2437" t="s">
        <v>14</v>
      </c>
      <c r="C544" s="2437" t="s">
        <v>2981</v>
      </c>
      <c r="D544" s="2437" t="s">
        <v>2982</v>
      </c>
      <c r="E544" s="2437" t="s">
        <v>2983</v>
      </c>
      <c r="F544" s="2437" t="s">
        <v>2280</v>
      </c>
      <c r="G544" s="2437" t="s">
        <v>2984</v>
      </c>
      <c r="H544" s="2437" t="s">
        <v>24</v>
      </c>
      <c r="I544" s="2437" t="s">
        <v>824</v>
      </c>
    </row>
    <row customHeight="1" ht="11.25">
      <c r="A545" s="2437" t="s">
        <v>2194</v>
      </c>
      <c r="B545" s="2437" t="s">
        <v>14</v>
      </c>
      <c r="C545" s="2437" t="s">
        <v>3140</v>
      </c>
      <c r="D545" s="2437" t="s">
        <v>3141</v>
      </c>
      <c r="E545" s="2437" t="s">
        <v>3142</v>
      </c>
      <c r="F545" s="2437" t="s">
        <v>2527</v>
      </c>
      <c r="G545" s="2437" t="s">
        <v>24</v>
      </c>
      <c r="H545" s="2437" t="s">
        <v>24</v>
      </c>
      <c r="I545" s="2437" t="s">
        <v>824</v>
      </c>
    </row>
    <row customHeight="1" ht="11.25">
      <c r="A546" s="2437" t="s">
        <v>2194</v>
      </c>
      <c r="B546" s="2437" t="s">
        <v>14</v>
      </c>
      <c r="C546" s="2437" t="s">
        <v>2332</v>
      </c>
      <c r="D546" s="2437" t="s">
        <v>2333</v>
      </c>
      <c r="E546" s="2437" t="s">
        <v>2334</v>
      </c>
      <c r="F546" s="2437" t="s">
        <v>2335</v>
      </c>
      <c r="G546" s="2437" t="s">
        <v>2336</v>
      </c>
      <c r="H546" s="2437" t="s">
        <v>24</v>
      </c>
      <c r="I546" s="2437" t="s">
        <v>824</v>
      </c>
    </row>
    <row customHeight="1" ht="11.25">
      <c r="A547" s="2437" t="s">
        <v>2194</v>
      </c>
      <c r="B547" s="2437" t="s">
        <v>14</v>
      </c>
      <c r="C547" s="2437" t="s">
        <v>3158</v>
      </c>
      <c r="D547" s="2437" t="s">
        <v>3159</v>
      </c>
      <c r="E547" s="2437" t="s">
        <v>3160</v>
      </c>
      <c r="F547" s="2437" t="s">
        <v>2354</v>
      </c>
      <c r="G547" s="2437" t="s">
        <v>3161</v>
      </c>
      <c r="H547" s="2437" t="s">
        <v>24</v>
      </c>
      <c r="I547" s="2437" t="s">
        <v>824</v>
      </c>
    </row>
    <row customHeight="1" ht="11.25">
      <c r="A548" s="2437" t="s">
        <v>2194</v>
      </c>
      <c r="B548" s="2437" t="s">
        <v>14</v>
      </c>
      <c r="C548" s="2437" t="s">
        <v>2337</v>
      </c>
      <c r="D548" s="2437" t="s">
        <v>2338</v>
      </c>
      <c r="E548" s="2437" t="s">
        <v>2339</v>
      </c>
      <c r="F548" s="2437" t="s">
        <v>2340</v>
      </c>
      <c r="G548" s="2437" t="s">
        <v>2341</v>
      </c>
      <c r="H548" s="2437" t="s">
        <v>24</v>
      </c>
      <c r="I548" s="2437" t="s">
        <v>824</v>
      </c>
    </row>
    <row customHeight="1" ht="11.25">
      <c r="A549" s="2437" t="s">
        <v>2194</v>
      </c>
      <c r="B549" s="2437" t="s">
        <v>14</v>
      </c>
      <c r="C549" s="2437" t="s">
        <v>2342</v>
      </c>
      <c r="D549" s="2437" t="s">
        <v>2343</v>
      </c>
      <c r="E549" s="2437" t="s">
        <v>2344</v>
      </c>
      <c r="F549" s="2437" t="s">
        <v>2340</v>
      </c>
      <c r="G549" s="2437" t="s">
        <v>2345</v>
      </c>
      <c r="H549" s="2437" t="s">
        <v>24</v>
      </c>
      <c r="I549" s="2437" t="s">
        <v>824</v>
      </c>
    </row>
    <row customHeight="1" ht="11.25">
      <c r="A550" s="2437" t="s">
        <v>2194</v>
      </c>
      <c r="B550" s="2437" t="s">
        <v>14</v>
      </c>
      <c r="C550" s="2437" t="s">
        <v>2346</v>
      </c>
      <c r="D550" s="2437" t="s">
        <v>2347</v>
      </c>
      <c r="E550" s="2437" t="s">
        <v>2348</v>
      </c>
      <c r="F550" s="2437" t="s">
        <v>2349</v>
      </c>
      <c r="G550" s="2437" t="s">
        <v>2350</v>
      </c>
      <c r="H550" s="2437" t="s">
        <v>24</v>
      </c>
      <c r="I550" s="2437" t="s">
        <v>824</v>
      </c>
    </row>
    <row customHeight="1" ht="11.25">
      <c r="A551" s="2437" t="s">
        <v>2194</v>
      </c>
      <c r="B551" s="2437" t="s">
        <v>14</v>
      </c>
      <c r="C551" s="2437" t="s">
        <v>3209</v>
      </c>
      <c r="D551" s="2437" t="s">
        <v>3210</v>
      </c>
      <c r="E551" s="2437" t="s">
        <v>3211</v>
      </c>
      <c r="F551" s="2437" t="s">
        <v>2359</v>
      </c>
      <c r="G551" s="2437" t="s">
        <v>3212</v>
      </c>
      <c r="H551" s="2437" t="s">
        <v>24</v>
      </c>
      <c r="I551" s="2437" t="s">
        <v>824</v>
      </c>
    </row>
    <row customHeight="1" ht="11.25">
      <c r="A552" s="2437" t="s">
        <v>2194</v>
      </c>
      <c r="B552" s="2437" t="s">
        <v>14</v>
      </c>
      <c r="C552" s="2437" t="s">
        <v>3216</v>
      </c>
      <c r="D552" s="2437" t="s">
        <v>3217</v>
      </c>
      <c r="E552" s="2437" t="s">
        <v>3218</v>
      </c>
      <c r="F552" s="2437" t="s">
        <v>2584</v>
      </c>
      <c r="G552" s="2437" t="s">
        <v>3219</v>
      </c>
      <c r="H552" s="2437" t="s">
        <v>24</v>
      </c>
      <c r="I552" s="2437" t="s">
        <v>824</v>
      </c>
    </row>
    <row customHeight="1" ht="11.25">
      <c r="A553" s="2437" t="s">
        <v>2194</v>
      </c>
      <c r="B553" s="2437" t="s">
        <v>14</v>
      </c>
      <c r="C553" s="2437" t="s">
        <v>2361</v>
      </c>
      <c r="D553" s="2437" t="s">
        <v>2362</v>
      </c>
      <c r="E553" s="2437" t="s">
        <v>2363</v>
      </c>
      <c r="F553" s="2437" t="s">
        <v>2275</v>
      </c>
      <c r="G553" s="2437" t="s">
        <v>2364</v>
      </c>
      <c r="H553" s="2437" t="s">
        <v>24</v>
      </c>
      <c r="I553" s="2437" t="s">
        <v>824</v>
      </c>
    </row>
    <row customHeight="1" ht="11.25">
      <c r="A554" s="2437" t="s">
        <v>2194</v>
      </c>
      <c r="B554" s="2437" t="s">
        <v>14</v>
      </c>
      <c r="C554" s="2437" t="s">
        <v>2378</v>
      </c>
      <c r="D554" s="2437" t="s">
        <v>2379</v>
      </c>
      <c r="E554" s="2437" t="s">
        <v>2380</v>
      </c>
      <c r="F554" s="2437" t="s">
        <v>2257</v>
      </c>
      <c r="G554" s="2437" t="s">
        <v>2381</v>
      </c>
      <c r="H554" s="2437" t="s">
        <v>24</v>
      </c>
      <c r="I554" s="2437" t="s">
        <v>824</v>
      </c>
    </row>
    <row customHeight="1" ht="11.25">
      <c r="A555" s="2437" t="s">
        <v>2194</v>
      </c>
      <c r="B555" s="2437" t="s">
        <v>14</v>
      </c>
      <c r="C555" s="2437" t="s">
        <v>2382</v>
      </c>
      <c r="D555" s="2437" t="s">
        <v>2383</v>
      </c>
      <c r="E555" s="2437" t="s">
        <v>2384</v>
      </c>
      <c r="F555" s="2437" t="s">
        <v>2385</v>
      </c>
      <c r="G555" s="2437" t="s">
        <v>2386</v>
      </c>
      <c r="H555" s="2437" t="s">
        <v>24</v>
      </c>
      <c r="I555" s="2437" t="s">
        <v>824</v>
      </c>
    </row>
    <row customHeight="1" ht="11.25">
      <c r="A556" s="2437" t="s">
        <v>2194</v>
      </c>
      <c r="B556" s="2437" t="s">
        <v>14</v>
      </c>
      <c r="C556" s="2437" t="s">
        <v>2387</v>
      </c>
      <c r="D556" s="2437" t="s">
        <v>2388</v>
      </c>
      <c r="E556" s="2437" t="s">
        <v>2389</v>
      </c>
      <c r="F556" s="2437" t="s">
        <v>2294</v>
      </c>
      <c r="G556" s="2437" t="s">
        <v>2390</v>
      </c>
      <c r="H556" s="2437" t="s">
        <v>24</v>
      </c>
      <c r="I556" s="2437" t="s">
        <v>824</v>
      </c>
    </row>
    <row customHeight="1" ht="11.25">
      <c r="A557" s="2437" t="s">
        <v>2194</v>
      </c>
      <c r="B557" s="2437" t="s">
        <v>14</v>
      </c>
      <c r="C557" s="2437" t="s">
        <v>3234</v>
      </c>
      <c r="D557" s="2437" t="s">
        <v>3235</v>
      </c>
      <c r="E557" s="2437" t="s">
        <v>3236</v>
      </c>
      <c r="F557" s="2437" t="s">
        <v>2584</v>
      </c>
      <c r="G557" s="2437" t="s">
        <v>3237</v>
      </c>
      <c r="H557" s="2437" t="s">
        <v>24</v>
      </c>
      <c r="I557" s="2437" t="s">
        <v>824</v>
      </c>
    </row>
    <row customHeight="1" ht="11.25">
      <c r="A558" s="2437" t="s">
        <v>2194</v>
      </c>
      <c r="B558" s="2437" t="s">
        <v>14</v>
      </c>
      <c r="C558" s="2437" t="s">
        <v>3242</v>
      </c>
      <c r="D558" s="2437" t="s">
        <v>3243</v>
      </c>
      <c r="E558" s="2437" t="s">
        <v>3244</v>
      </c>
      <c r="F558" s="2437" t="s">
        <v>2485</v>
      </c>
      <c r="G558" s="2437" t="s">
        <v>2331</v>
      </c>
      <c r="H558" s="2437" t="s">
        <v>24</v>
      </c>
      <c r="I558" s="2437" t="s">
        <v>824</v>
      </c>
    </row>
    <row customHeight="1" ht="11.25">
      <c r="A559" s="2437" t="s">
        <v>2194</v>
      </c>
      <c r="B559" s="2437" t="s">
        <v>14</v>
      </c>
      <c r="C559" s="2437" t="s">
        <v>3245</v>
      </c>
      <c r="D559" s="2437" t="s">
        <v>45</v>
      </c>
      <c r="E559" s="2437" t="s">
        <v>48</v>
      </c>
      <c r="F559" s="2437" t="s">
        <v>50</v>
      </c>
      <c r="G559" s="2437" t="s">
        <v>3246</v>
      </c>
      <c r="H559" s="2437" t="s">
        <v>24</v>
      </c>
      <c r="I559" s="2437" t="s">
        <v>824</v>
      </c>
    </row>
    <row customHeight="1" ht="11.25">
      <c r="A560" s="2437" t="s">
        <v>2194</v>
      </c>
      <c r="B560" s="2437" t="s">
        <v>14</v>
      </c>
      <c r="C560" s="2437" t="s">
        <v>3247</v>
      </c>
      <c r="D560" s="2437" t="s">
        <v>45</v>
      </c>
      <c r="E560" s="2437" t="s">
        <v>3248</v>
      </c>
      <c r="F560" s="2437" t="s">
        <v>2499</v>
      </c>
      <c r="G560" s="2437" t="s">
        <v>3249</v>
      </c>
      <c r="H560" s="2437" t="s">
        <v>24</v>
      </c>
      <c r="I560" s="2437" t="s">
        <v>824</v>
      </c>
    </row>
    <row customHeight="1" ht="11.25">
      <c r="A561" s="2437" t="s">
        <v>2194</v>
      </c>
      <c r="B561" s="2437" t="s">
        <v>14</v>
      </c>
      <c r="C561" s="2437" t="s">
        <v>3250</v>
      </c>
      <c r="D561" s="2437" t="s">
        <v>3251</v>
      </c>
      <c r="E561" s="2437" t="s">
        <v>3252</v>
      </c>
      <c r="F561" s="2437" t="s">
        <v>2508</v>
      </c>
      <c r="G561" s="2437" t="s">
        <v>3253</v>
      </c>
      <c r="H561" s="2437" t="s">
        <v>24</v>
      </c>
      <c r="I561" s="2437" t="s">
        <v>824</v>
      </c>
    </row>
    <row customHeight="1" ht="11.25">
      <c r="A562" s="2437" t="s">
        <v>2194</v>
      </c>
      <c r="B562" s="2437" t="s">
        <v>14</v>
      </c>
      <c r="C562" s="2437" t="s">
        <v>3265</v>
      </c>
      <c r="D562" s="2437" t="s">
        <v>3266</v>
      </c>
      <c r="E562" s="2437" t="s">
        <v>3267</v>
      </c>
      <c r="F562" s="2437" t="s">
        <v>3268</v>
      </c>
      <c r="G562" s="2437" t="s">
        <v>3269</v>
      </c>
      <c r="H562" s="2437" t="s">
        <v>24</v>
      </c>
      <c r="I562" s="2437" t="s">
        <v>824</v>
      </c>
    </row>
    <row customHeight="1" ht="11.25">
      <c r="A563" s="2437" t="s">
        <v>2194</v>
      </c>
      <c r="B563" s="2437" t="s">
        <v>14</v>
      </c>
      <c r="C563" s="2437" t="s">
        <v>2399</v>
      </c>
      <c r="D563" s="2437" t="s">
        <v>2400</v>
      </c>
      <c r="E563" s="2437" t="s">
        <v>2401</v>
      </c>
      <c r="F563" s="2437" t="s">
        <v>2308</v>
      </c>
      <c r="G563" s="2437" t="s">
        <v>2402</v>
      </c>
      <c r="H563" s="2437" t="s">
        <v>24</v>
      </c>
      <c r="I563" s="2437" t="s">
        <v>824</v>
      </c>
    </row>
    <row customHeight="1" ht="11.25">
      <c r="A564" s="2437" t="s">
        <v>2194</v>
      </c>
      <c r="B564" s="2437" t="s">
        <v>14</v>
      </c>
      <c r="C564" s="2437" t="s">
        <v>2403</v>
      </c>
      <c r="D564" s="2437" t="s">
        <v>2404</v>
      </c>
      <c r="E564" s="2437" t="s">
        <v>2405</v>
      </c>
      <c r="F564" s="2437" t="s">
        <v>2406</v>
      </c>
      <c r="G564" s="2437" t="s">
        <v>2407</v>
      </c>
      <c r="H564" s="2437" t="s">
        <v>24</v>
      </c>
      <c r="I564" s="2437" t="s">
        <v>824</v>
      </c>
    </row>
    <row customHeight="1" ht="11.25">
      <c r="A565" s="2437" t="s">
        <v>2194</v>
      </c>
      <c r="B565" s="2437" t="s">
        <v>14</v>
      </c>
      <c r="C565" s="2437" t="s">
        <v>2418</v>
      </c>
      <c r="D565" s="2437" t="s">
        <v>2419</v>
      </c>
      <c r="E565" s="2437" t="s">
        <v>2420</v>
      </c>
      <c r="F565" s="2437" t="s">
        <v>2359</v>
      </c>
      <c r="G565" s="2437" t="s">
        <v>2421</v>
      </c>
      <c r="H565" s="2437" t="s">
        <v>24</v>
      </c>
      <c r="I565" s="2437" t="s">
        <v>824</v>
      </c>
    </row>
    <row customHeight="1" ht="11.25">
      <c r="A566" s="2437" t="s">
        <v>2194</v>
      </c>
      <c r="B566" s="2437" t="s">
        <v>14</v>
      </c>
      <c r="C566" s="2437" t="s">
        <v>2427</v>
      </c>
      <c r="D566" s="2437" t="s">
        <v>2428</v>
      </c>
      <c r="E566" s="2437" t="s">
        <v>2429</v>
      </c>
      <c r="F566" s="2437" t="s">
        <v>2308</v>
      </c>
      <c r="G566" s="2437" t="s">
        <v>2430</v>
      </c>
      <c r="H566" s="2437" t="s">
        <v>24</v>
      </c>
      <c r="I566" s="2437" t="s">
        <v>824</v>
      </c>
    </row>
    <row customHeight="1" ht="11.25">
      <c r="A567" s="2437" t="s">
        <v>2194</v>
      </c>
      <c r="B567" s="2437" t="s">
        <v>14</v>
      </c>
      <c r="C567" s="2437" t="s">
        <v>2431</v>
      </c>
      <c r="D567" s="2437" t="s">
        <v>2432</v>
      </c>
      <c r="E567" s="2437" t="s">
        <v>2433</v>
      </c>
      <c r="F567" s="2437" t="s">
        <v>2434</v>
      </c>
      <c r="G567" s="2437" t="s">
        <v>2435</v>
      </c>
      <c r="H567" s="2437" t="s">
        <v>24</v>
      </c>
      <c r="I567" s="2437" t="s">
        <v>824</v>
      </c>
    </row>
    <row customHeight="1" ht="11.25">
      <c r="A568" s="2437" t="s">
        <v>2194</v>
      </c>
      <c r="B568" s="2437" t="s">
        <v>14</v>
      </c>
      <c r="C568" s="2437" t="s">
        <v>2436</v>
      </c>
      <c r="D568" s="2437" t="s">
        <v>2437</v>
      </c>
      <c r="E568" s="2437" t="s">
        <v>2438</v>
      </c>
      <c r="F568" s="2437" t="s">
        <v>2257</v>
      </c>
      <c r="G568" s="2437" t="s">
        <v>2439</v>
      </c>
      <c r="H568" s="2437" t="s">
        <v>24</v>
      </c>
      <c r="I568" s="2437" t="s">
        <v>824</v>
      </c>
    </row>
    <row customHeight="1" ht="11.25">
      <c r="A569" s="2437" t="s">
        <v>2194</v>
      </c>
      <c r="B569" s="2437" t="s">
        <v>14</v>
      </c>
      <c r="C569" s="2437" t="s">
        <v>3289</v>
      </c>
      <c r="D569" s="2437" t="s">
        <v>3290</v>
      </c>
      <c r="E569" s="2437" t="s">
        <v>3291</v>
      </c>
      <c r="F569" s="2437" t="s">
        <v>2584</v>
      </c>
      <c r="G569" s="2437" t="s">
        <v>24</v>
      </c>
      <c r="H569" s="2437" t="s">
        <v>24</v>
      </c>
      <c r="I569" s="2437" t="s">
        <v>824</v>
      </c>
    </row>
    <row customHeight="1" ht="11.25">
      <c r="A570" s="2437" t="s">
        <v>2194</v>
      </c>
      <c r="B570" s="2437" t="s">
        <v>14</v>
      </c>
      <c r="C570" s="2437" t="s">
        <v>3292</v>
      </c>
      <c r="D570" s="2437" t="s">
        <v>3293</v>
      </c>
      <c r="E570" s="2437" t="s">
        <v>3294</v>
      </c>
      <c r="F570" s="2437" t="s">
        <v>2257</v>
      </c>
      <c r="G570" s="2437" t="s">
        <v>2448</v>
      </c>
      <c r="H570" s="2437" t="s">
        <v>24</v>
      </c>
      <c r="I570" s="2437" t="s">
        <v>824</v>
      </c>
    </row>
    <row customHeight="1" ht="11.25">
      <c r="A571" s="2437" t="s">
        <v>2194</v>
      </c>
      <c r="B571" s="2437" t="s">
        <v>14</v>
      </c>
      <c r="C571" s="2437" t="s">
        <v>2453</v>
      </c>
      <c r="D571" s="2437" t="s">
        <v>2454</v>
      </c>
      <c r="E571" s="2437" t="s">
        <v>2455</v>
      </c>
      <c r="F571" s="2437" t="s">
        <v>2434</v>
      </c>
      <c r="G571" s="2437" t="s">
        <v>2456</v>
      </c>
      <c r="H571" s="2437" t="s">
        <v>2457</v>
      </c>
      <c r="I571" s="2437" t="s">
        <v>824</v>
      </c>
    </row>
    <row customHeight="1" ht="11.25">
      <c r="A572" s="2437" t="s">
        <v>2194</v>
      </c>
      <c r="B572" s="2437" t="s">
        <v>14</v>
      </c>
      <c r="C572" s="2437" t="s">
        <v>3295</v>
      </c>
      <c r="D572" s="2437" t="s">
        <v>3296</v>
      </c>
      <c r="E572" s="2437" t="s">
        <v>3297</v>
      </c>
      <c r="F572" s="2437" t="s">
        <v>2485</v>
      </c>
      <c r="G572" s="2437" t="s">
        <v>24</v>
      </c>
      <c r="H572" s="2437" t="s">
        <v>24</v>
      </c>
      <c r="I572" s="2437" t="s">
        <v>824</v>
      </c>
    </row>
    <row customHeight="1" ht="11.25">
      <c r="A573" s="2437" t="s">
        <v>2194</v>
      </c>
      <c r="B573" s="2437" t="s">
        <v>14</v>
      </c>
      <c r="C573" s="2437" t="s">
        <v>3303</v>
      </c>
      <c r="D573" s="2437" t="s">
        <v>3304</v>
      </c>
      <c r="E573" s="2437" t="s">
        <v>3305</v>
      </c>
      <c r="F573" s="2437" t="s">
        <v>2359</v>
      </c>
      <c r="G573" s="2437" t="s">
        <v>24</v>
      </c>
      <c r="H573" s="2437" t="s">
        <v>24</v>
      </c>
      <c r="I573" s="2437" t="s">
        <v>824</v>
      </c>
    </row>
    <row customHeight="1" ht="11.25">
      <c r="A574" s="2437" t="s">
        <v>2194</v>
      </c>
      <c r="B574" s="2437" t="s">
        <v>14</v>
      </c>
      <c r="C574" s="2437" t="s">
        <v>3306</v>
      </c>
      <c r="D574" s="2437" t="s">
        <v>3307</v>
      </c>
      <c r="E574" s="2437" t="s">
        <v>3308</v>
      </c>
      <c r="F574" s="2437" t="s">
        <v>2584</v>
      </c>
      <c r="G574" s="2437" t="s">
        <v>3309</v>
      </c>
      <c r="H574" s="2437" t="s">
        <v>24</v>
      </c>
      <c r="I574" s="2437" t="s">
        <v>824</v>
      </c>
    </row>
    <row customHeight="1" ht="11.25">
      <c r="A575" s="2437" t="s">
        <v>2194</v>
      </c>
      <c r="B575" s="2437" t="s">
        <v>14</v>
      </c>
      <c r="C575" s="2437" t="s">
        <v>2466</v>
      </c>
      <c r="D575" s="2437" t="s">
        <v>2467</v>
      </c>
      <c r="E575" s="2437" t="s">
        <v>2468</v>
      </c>
      <c r="F575" s="2437" t="s">
        <v>2359</v>
      </c>
      <c r="G575" s="2437" t="s">
        <v>2469</v>
      </c>
      <c r="H575" s="2437" t="s">
        <v>24</v>
      </c>
      <c r="I575" s="2437" t="s">
        <v>824</v>
      </c>
    </row>
    <row customHeight="1" ht="11.25">
      <c r="A576" s="2437" t="s">
        <v>2194</v>
      </c>
      <c r="B576" s="2437" t="s">
        <v>14</v>
      </c>
      <c r="C576" s="2437" t="s">
        <v>2470</v>
      </c>
      <c r="D576" s="2437" t="s">
        <v>2471</v>
      </c>
      <c r="E576" s="2437" t="s">
        <v>2472</v>
      </c>
      <c r="F576" s="2437" t="s">
        <v>2434</v>
      </c>
      <c r="G576" s="2437" t="s">
        <v>2473</v>
      </c>
      <c r="H576" s="2437" t="s">
        <v>24</v>
      </c>
      <c r="I576" s="2437" t="s">
        <v>824</v>
      </c>
    </row>
    <row customHeight="1" ht="11.25">
      <c r="A577" s="2437" t="s">
        <v>2194</v>
      </c>
      <c r="B577" s="2437" t="s">
        <v>14</v>
      </c>
      <c r="C577" s="2437" t="s">
        <v>2474</v>
      </c>
      <c r="D577" s="2437" t="s">
        <v>2475</v>
      </c>
      <c r="E577" s="2437" t="s">
        <v>2476</v>
      </c>
      <c r="F577" s="2437" t="s">
        <v>2308</v>
      </c>
      <c r="G577" s="2437" t="s">
        <v>24</v>
      </c>
      <c r="H577" s="2437" t="s">
        <v>24</v>
      </c>
      <c r="I577" s="2437" t="s">
        <v>824</v>
      </c>
    </row>
    <row customHeight="1" ht="11.25">
      <c r="A578" s="2437" t="s">
        <v>2194</v>
      </c>
      <c r="B578" s="2437" t="s">
        <v>14</v>
      </c>
      <c r="C578" s="2437" t="s">
        <v>3328</v>
      </c>
      <c r="D578" s="2437" t="s">
        <v>3329</v>
      </c>
      <c r="E578" s="2437" t="s">
        <v>3330</v>
      </c>
      <c r="F578" s="2437" t="s">
        <v>2226</v>
      </c>
      <c r="G578" s="2437" t="s">
        <v>3331</v>
      </c>
      <c r="H578" s="2437" t="s">
        <v>24</v>
      </c>
      <c r="I578" s="2437" t="s">
        <v>824</v>
      </c>
    </row>
    <row customHeight="1" ht="11.25">
      <c r="A579" s="2437" t="s">
        <v>2194</v>
      </c>
      <c r="B579" s="2437" t="s">
        <v>14</v>
      </c>
      <c r="C579" s="2437" t="s">
        <v>3332</v>
      </c>
      <c r="D579" s="2437" t="s">
        <v>3333</v>
      </c>
      <c r="E579" s="2437" t="s">
        <v>3334</v>
      </c>
      <c r="F579" s="2437" t="s">
        <v>2485</v>
      </c>
      <c r="G579" s="2437" t="s">
        <v>3335</v>
      </c>
      <c r="H579" s="2437" t="s">
        <v>24</v>
      </c>
      <c r="I579" s="2437" t="s">
        <v>824</v>
      </c>
    </row>
    <row customHeight="1" ht="11.25">
      <c r="A580" s="2437" t="s">
        <v>2194</v>
      </c>
      <c r="B580" s="2437" t="s">
        <v>14</v>
      </c>
      <c r="C580" s="2437" t="s">
        <v>2482</v>
      </c>
      <c r="D580" s="2437" t="s">
        <v>2483</v>
      </c>
      <c r="E580" s="2437" t="s">
        <v>2484</v>
      </c>
      <c r="F580" s="2437" t="s">
        <v>2485</v>
      </c>
      <c r="G580" s="2437" t="s">
        <v>2486</v>
      </c>
      <c r="H580" s="2437" t="s">
        <v>24</v>
      </c>
      <c r="I580" s="2437" t="s">
        <v>824</v>
      </c>
    </row>
    <row customHeight="1" ht="11.25">
      <c r="A581" s="2437" t="s">
        <v>2194</v>
      </c>
      <c r="B581" s="2437" t="s">
        <v>14</v>
      </c>
      <c r="C581" s="2437" t="s">
        <v>3354</v>
      </c>
      <c r="D581" s="2437" t="s">
        <v>3355</v>
      </c>
      <c r="E581" s="2437" t="s">
        <v>3356</v>
      </c>
      <c r="F581" s="2437" t="s">
        <v>2257</v>
      </c>
      <c r="G581" s="2437" t="s">
        <v>3357</v>
      </c>
      <c r="H581" s="2437" t="s">
        <v>24</v>
      </c>
      <c r="I581" s="2437" t="s">
        <v>824</v>
      </c>
    </row>
    <row customHeight="1" ht="11.25">
      <c r="A582" s="2437" t="s">
        <v>2194</v>
      </c>
      <c r="B582" s="2437" t="s">
        <v>14</v>
      </c>
      <c r="C582" s="2437" t="s">
        <v>2492</v>
      </c>
      <c r="D582" s="2437" t="s">
        <v>2493</v>
      </c>
      <c r="E582" s="2437" t="s">
        <v>2494</v>
      </c>
      <c r="F582" s="2437" t="s">
        <v>2485</v>
      </c>
      <c r="G582" s="2437" t="s">
        <v>2495</v>
      </c>
      <c r="H582" s="2437" t="s">
        <v>24</v>
      </c>
      <c r="I582" s="2437" t="s">
        <v>824</v>
      </c>
    </row>
    <row customHeight="1" ht="11.25">
      <c r="A583" s="2437" t="s">
        <v>2194</v>
      </c>
      <c r="B583" s="2437" t="s">
        <v>14</v>
      </c>
      <c r="C583" s="2437" t="s">
        <v>3373</v>
      </c>
      <c r="D583" s="2437" t="s">
        <v>3374</v>
      </c>
      <c r="E583" s="2437" t="s">
        <v>3375</v>
      </c>
      <c r="F583" s="2437" t="s">
        <v>2485</v>
      </c>
      <c r="G583" s="2437" t="s">
        <v>24</v>
      </c>
      <c r="H583" s="2437" t="s">
        <v>24</v>
      </c>
      <c r="I583" s="2437" t="s">
        <v>824</v>
      </c>
    </row>
    <row customHeight="1" ht="11.25">
      <c r="A584" s="2437" t="s">
        <v>2194</v>
      </c>
      <c r="B584" s="2437" t="s">
        <v>14</v>
      </c>
      <c r="C584" s="2437" t="s">
        <v>2517</v>
      </c>
      <c r="D584" s="2437" t="s">
        <v>2518</v>
      </c>
      <c r="E584" s="2437" t="s">
        <v>2519</v>
      </c>
      <c r="F584" s="2437" t="s">
        <v>2280</v>
      </c>
      <c r="G584" s="2437" t="s">
        <v>2520</v>
      </c>
      <c r="H584" s="2437" t="s">
        <v>24</v>
      </c>
      <c r="I584" s="2437" t="s">
        <v>824</v>
      </c>
    </row>
    <row customHeight="1" ht="11.25">
      <c r="A585" s="2437" t="s">
        <v>2194</v>
      </c>
      <c r="B585" s="2437" t="s">
        <v>14</v>
      </c>
      <c r="C585" s="2437" t="s">
        <v>2521</v>
      </c>
      <c r="D585" s="2437" t="s">
        <v>2522</v>
      </c>
      <c r="E585" s="2437" t="s">
        <v>2523</v>
      </c>
      <c r="F585" s="2437" t="s">
        <v>2280</v>
      </c>
      <c r="G585" s="2437" t="s">
        <v>2516</v>
      </c>
      <c r="H585" s="2437" t="s">
        <v>24</v>
      </c>
      <c r="I585" s="2437" t="s">
        <v>824</v>
      </c>
    </row>
    <row customHeight="1" ht="11.25">
      <c r="A586" s="2437" t="s">
        <v>2194</v>
      </c>
      <c r="B586" s="2437" t="s">
        <v>14</v>
      </c>
      <c r="C586" s="2437" t="s">
        <v>2529</v>
      </c>
      <c r="D586" s="2437" t="s">
        <v>2530</v>
      </c>
      <c r="E586" s="2437" t="s">
        <v>2531</v>
      </c>
      <c r="F586" s="2437" t="s">
        <v>2280</v>
      </c>
      <c r="G586" s="2437" t="s">
        <v>2532</v>
      </c>
      <c r="H586" s="2437" t="s">
        <v>24</v>
      </c>
      <c r="I586" s="2437" t="s">
        <v>824</v>
      </c>
    </row>
    <row customHeight="1" ht="11.25">
      <c r="A587" s="2437" t="s">
        <v>2194</v>
      </c>
      <c r="B587" s="2437" t="s">
        <v>14</v>
      </c>
      <c r="C587" s="2437" t="s">
        <v>3416</v>
      </c>
      <c r="D587" s="2437" t="s">
        <v>3417</v>
      </c>
      <c r="E587" s="2437" t="s">
        <v>3418</v>
      </c>
      <c r="F587" s="2437" t="s">
        <v>2308</v>
      </c>
      <c r="G587" s="2437" t="s">
        <v>3419</v>
      </c>
      <c r="H587" s="2437" t="s">
        <v>24</v>
      </c>
      <c r="I587" s="2437" t="s">
        <v>824</v>
      </c>
    </row>
    <row customHeight="1" ht="11.25">
      <c r="A588" s="2437" t="s">
        <v>2194</v>
      </c>
      <c r="B588" s="2437" t="s">
        <v>14</v>
      </c>
      <c r="C588" s="2437" t="s">
        <v>3420</v>
      </c>
      <c r="D588" s="2437" t="s">
        <v>3421</v>
      </c>
      <c r="E588" s="2437" t="s">
        <v>3422</v>
      </c>
      <c r="F588" s="2437" t="s">
        <v>2266</v>
      </c>
      <c r="G588" s="2437" t="s">
        <v>3423</v>
      </c>
      <c r="H588" s="2437" t="s">
        <v>24</v>
      </c>
      <c r="I588" s="2437" t="s">
        <v>824</v>
      </c>
    </row>
    <row customHeight="1" ht="11.25">
      <c r="A589" s="2437" t="s">
        <v>2194</v>
      </c>
      <c r="B589" s="2437" t="s">
        <v>14</v>
      </c>
      <c r="C589" s="2437" t="s">
        <v>2537</v>
      </c>
      <c r="D589" s="2437" t="s">
        <v>2538</v>
      </c>
      <c r="E589" s="2437" t="s">
        <v>2539</v>
      </c>
      <c r="F589" s="2437" t="s">
        <v>2540</v>
      </c>
      <c r="G589" s="2437" t="s">
        <v>2541</v>
      </c>
      <c r="H589" s="2437" t="s">
        <v>24</v>
      </c>
      <c r="I589" s="2437" t="s">
        <v>824</v>
      </c>
    </row>
    <row customHeight="1" ht="11.25">
      <c r="A590" s="2437" t="s">
        <v>2194</v>
      </c>
      <c r="B590" s="2437" t="s">
        <v>14</v>
      </c>
      <c r="C590" s="2437" t="s">
        <v>3424</v>
      </c>
      <c r="D590" s="2437" t="s">
        <v>3425</v>
      </c>
      <c r="E590" s="2437" t="s">
        <v>3426</v>
      </c>
      <c r="F590" s="2437" t="s">
        <v>2527</v>
      </c>
      <c r="G590" s="2437" t="s">
        <v>24</v>
      </c>
      <c r="H590" s="2437" t="s">
        <v>24</v>
      </c>
      <c r="I590" s="2437" t="s">
        <v>824</v>
      </c>
    </row>
    <row customHeight="1" ht="11.25">
      <c r="A591" s="2437" t="s">
        <v>2194</v>
      </c>
      <c r="B591" s="2437" t="s">
        <v>14</v>
      </c>
      <c r="C591" s="2437" t="s">
        <v>3699</v>
      </c>
      <c r="D591" s="2437" t="s">
        <v>3700</v>
      </c>
      <c r="E591" s="2437" t="s">
        <v>3701</v>
      </c>
      <c r="F591" s="2437" t="s">
        <v>2499</v>
      </c>
      <c r="G591" s="2437" t="s">
        <v>3702</v>
      </c>
      <c r="H591" s="2437" t="s">
        <v>24</v>
      </c>
      <c r="I591" s="2437" t="s">
        <v>824</v>
      </c>
    </row>
    <row customHeight="1" ht="11.25">
      <c r="A592" s="2437" t="s">
        <v>2194</v>
      </c>
      <c r="B592" s="2437" t="s">
        <v>14</v>
      </c>
      <c r="C592" s="2437" t="s">
        <v>3703</v>
      </c>
      <c r="D592" s="2437" t="s">
        <v>3704</v>
      </c>
      <c r="E592" s="2437" t="s">
        <v>3705</v>
      </c>
      <c r="F592" s="2437" t="s">
        <v>2499</v>
      </c>
      <c r="G592" s="2437" t="s">
        <v>3706</v>
      </c>
      <c r="H592" s="2437" t="s">
        <v>24</v>
      </c>
      <c r="I592" s="2437" t="s">
        <v>824</v>
      </c>
    </row>
    <row customHeight="1" ht="11.25">
      <c r="A593" s="2437" t="s">
        <v>2194</v>
      </c>
      <c r="B593" s="2437" t="s">
        <v>14</v>
      </c>
      <c r="C593" s="2437" t="s">
        <v>3707</v>
      </c>
      <c r="D593" s="2437" t="s">
        <v>3708</v>
      </c>
      <c r="E593" s="2437" t="s">
        <v>3709</v>
      </c>
      <c r="F593" s="2437" t="s">
        <v>2280</v>
      </c>
      <c r="G593" s="2437" t="s">
        <v>3710</v>
      </c>
      <c r="H593" s="2437" t="s">
        <v>24</v>
      </c>
      <c r="I593" s="2437" t="s">
        <v>824</v>
      </c>
    </row>
    <row customHeight="1" ht="11.25">
      <c r="A594" s="2437" t="s">
        <v>2194</v>
      </c>
      <c r="B594" s="2437" t="s">
        <v>14</v>
      </c>
      <c r="C594" s="2437" t="s">
        <v>3559</v>
      </c>
      <c r="D594" s="2437" t="s">
        <v>3560</v>
      </c>
      <c r="E594" s="2437" t="s">
        <v>3561</v>
      </c>
      <c r="F594" s="2437" t="s">
        <v>2349</v>
      </c>
      <c r="G594" s="2437" t="s">
        <v>3562</v>
      </c>
      <c r="H594" s="2437" t="s">
        <v>24</v>
      </c>
      <c r="I594" s="2437" t="s">
        <v>824</v>
      </c>
    </row>
    <row customHeight="1" ht="11.25">
      <c r="A595" s="2437" t="s">
        <v>2194</v>
      </c>
      <c r="B595" s="2437" t="s">
        <v>14</v>
      </c>
      <c r="C595" s="2437" t="s">
        <v>2581</v>
      </c>
      <c r="D595" s="2437" t="s">
        <v>2582</v>
      </c>
      <c r="E595" s="2437" t="s">
        <v>2583</v>
      </c>
      <c r="F595" s="2437" t="s">
        <v>2584</v>
      </c>
      <c r="G595" s="2437" t="s">
        <v>24</v>
      </c>
      <c r="H595" s="2437" t="s">
        <v>24</v>
      </c>
      <c r="I595" s="2437" t="s">
        <v>824</v>
      </c>
    </row>
    <row customHeight="1" ht="11.25">
      <c r="A596" s="2437" t="s">
        <v>2194</v>
      </c>
      <c r="B596" s="2437" t="s">
        <v>14</v>
      </c>
      <c r="C596" s="2437" t="s">
        <v>3711</v>
      </c>
      <c r="D596" s="2437" t="s">
        <v>3712</v>
      </c>
      <c r="E596" s="2437" t="s">
        <v>3713</v>
      </c>
      <c r="F596" s="2437" t="s">
        <v>2349</v>
      </c>
      <c r="G596" s="2437" t="s">
        <v>3714</v>
      </c>
      <c r="H596" s="2437" t="s">
        <v>24</v>
      </c>
      <c r="I596" s="2437" t="s">
        <v>824</v>
      </c>
    </row>
    <row customHeight="1" ht="11.25">
      <c r="A597" s="2437" t="s">
        <v>2194</v>
      </c>
      <c r="B597" s="2437" t="s">
        <v>14</v>
      </c>
      <c r="C597" s="2437" t="s">
        <v>2585</v>
      </c>
      <c r="D597" s="2437" t="s">
        <v>2586</v>
      </c>
      <c r="E597" s="2437" t="s">
        <v>2587</v>
      </c>
      <c r="F597" s="2437" t="s">
        <v>2588</v>
      </c>
      <c r="G597" s="2437" t="s">
        <v>2589</v>
      </c>
      <c r="H597" s="2437" t="s">
        <v>24</v>
      </c>
      <c r="I597" s="2437" t="s">
        <v>824</v>
      </c>
    </row>
    <row customHeight="1" ht="11.25">
      <c r="A598" s="2437" t="s">
        <v>2194</v>
      </c>
      <c r="B598" s="2437" t="s">
        <v>14</v>
      </c>
      <c r="C598" s="2437" t="s">
        <v>3575</v>
      </c>
      <c r="D598" s="2437" t="s">
        <v>3576</v>
      </c>
      <c r="E598" s="2437" t="s">
        <v>3577</v>
      </c>
      <c r="F598" s="2437" t="s">
        <v>50</v>
      </c>
      <c r="G598" s="2437" t="s">
        <v>3574</v>
      </c>
      <c r="H598" s="2437" t="s">
        <v>24</v>
      </c>
      <c r="I598" s="2437" t="s">
        <v>824</v>
      </c>
    </row>
    <row customHeight="1" ht="11.25">
      <c r="A599" s="2437" t="s">
        <v>2194</v>
      </c>
      <c r="B599" s="2437" t="s">
        <v>14</v>
      </c>
      <c r="C599" s="2437" t="s">
        <v>3715</v>
      </c>
      <c r="D599" s="2437" t="s">
        <v>3716</v>
      </c>
      <c r="E599" s="2437" t="s">
        <v>2829</v>
      </c>
      <c r="F599" s="2437" t="s">
        <v>3717</v>
      </c>
      <c r="G599" s="2437" t="s">
        <v>24</v>
      </c>
      <c r="H599" s="2437" t="s">
        <v>24</v>
      </c>
      <c r="I599" s="2437" t="s">
        <v>824</v>
      </c>
    </row>
    <row customHeight="1" ht="11.25">
      <c r="A600" s="2437" t="s">
        <v>2194</v>
      </c>
      <c r="B600" s="2437" t="s">
        <v>14</v>
      </c>
      <c r="C600" s="2437" t="s">
        <v>3718</v>
      </c>
      <c r="D600" s="2437" t="s">
        <v>3719</v>
      </c>
      <c r="E600" s="2437" t="s">
        <v>2829</v>
      </c>
      <c r="F600" s="2437" t="s">
        <v>3720</v>
      </c>
      <c r="G600" s="2437" t="s">
        <v>24</v>
      </c>
      <c r="H600" s="2437" t="s">
        <v>24</v>
      </c>
      <c r="I600" s="2437" t="s">
        <v>824</v>
      </c>
    </row>
    <row customHeight="1" ht="11.25">
      <c r="A601" s="2437" t="s">
        <v>2194</v>
      </c>
      <c r="B601" s="2437" t="s">
        <v>14</v>
      </c>
      <c r="C601" s="2437" t="s">
        <v>3578</v>
      </c>
      <c r="D601" s="2437" t="s">
        <v>3579</v>
      </c>
      <c r="E601" s="2437" t="s">
        <v>3580</v>
      </c>
      <c r="F601" s="2437" t="s">
        <v>2574</v>
      </c>
      <c r="G601" s="2437" t="s">
        <v>3581</v>
      </c>
      <c r="H601" s="2437" t="s">
        <v>24</v>
      </c>
      <c r="I601" s="2437" t="s">
        <v>824</v>
      </c>
    </row>
    <row customHeight="1" ht="11.25">
      <c r="A602" s="2437" t="s">
        <v>2194</v>
      </c>
      <c r="B602" s="2437" t="s">
        <v>14</v>
      </c>
      <c r="C602" s="2437" t="s">
        <v>2646</v>
      </c>
      <c r="D602" s="2437" t="s">
        <v>2647</v>
      </c>
      <c r="E602" s="2437" t="s">
        <v>2648</v>
      </c>
      <c r="F602" s="2437" t="s">
        <v>2257</v>
      </c>
      <c r="G602" s="2437" t="s">
        <v>2649</v>
      </c>
      <c r="H602" s="2437" t="s">
        <v>24</v>
      </c>
      <c r="I602" s="2437" t="s">
        <v>824</v>
      </c>
    </row>
    <row customHeight="1" ht="11.25">
      <c r="A603" s="2437" t="s">
        <v>2194</v>
      </c>
      <c r="B603" s="2437" t="s">
        <v>14</v>
      </c>
      <c r="C603" s="2437" t="s">
        <v>3582</v>
      </c>
      <c r="D603" s="2437" t="s">
        <v>3583</v>
      </c>
      <c r="E603" s="2437" t="s">
        <v>3584</v>
      </c>
      <c r="F603" s="2437" t="s">
        <v>2271</v>
      </c>
      <c r="G603" s="2437" t="s">
        <v>3585</v>
      </c>
      <c r="H603" s="2437" t="s">
        <v>24</v>
      </c>
      <c r="I603" s="2437" t="s">
        <v>824</v>
      </c>
    </row>
    <row customHeight="1" ht="11.25">
      <c r="A604" s="2437" t="s">
        <v>2194</v>
      </c>
      <c r="B604" s="2437" t="s">
        <v>14</v>
      </c>
      <c r="C604" s="2437" t="s">
        <v>2671</v>
      </c>
      <c r="D604" s="2437" t="s">
        <v>2672</v>
      </c>
      <c r="E604" s="2437" t="s">
        <v>2673</v>
      </c>
      <c r="F604" s="2437" t="s">
        <v>2674</v>
      </c>
      <c r="G604" s="2437" t="s">
        <v>2675</v>
      </c>
      <c r="H604" s="2437" t="s">
        <v>24</v>
      </c>
      <c r="I604" s="2437" t="s">
        <v>824</v>
      </c>
    </row>
    <row customHeight="1" ht="11.25">
      <c r="A605" s="2437" t="s">
        <v>2194</v>
      </c>
      <c r="B605" s="2437" t="s">
        <v>14</v>
      </c>
      <c r="C605" s="2437" t="s">
        <v>2679</v>
      </c>
      <c r="D605" s="2437" t="s">
        <v>2680</v>
      </c>
      <c r="E605" s="2437" t="s">
        <v>2681</v>
      </c>
      <c r="F605" s="2437" t="s">
        <v>2682</v>
      </c>
      <c r="G605" s="2437" t="s">
        <v>24</v>
      </c>
      <c r="H605" s="2437" t="s">
        <v>24</v>
      </c>
      <c r="I605" s="2437" t="s">
        <v>824</v>
      </c>
    </row>
    <row customHeight="1" ht="11.25">
      <c r="A606" s="2437" t="s">
        <v>2194</v>
      </c>
      <c r="B606" s="2437" t="s">
        <v>14</v>
      </c>
      <c r="C606" s="2437" t="s">
        <v>3586</v>
      </c>
      <c r="D606" s="2437" t="s">
        <v>3587</v>
      </c>
      <c r="E606" s="2437" t="s">
        <v>3588</v>
      </c>
      <c r="F606" s="2437" t="s">
        <v>2368</v>
      </c>
      <c r="G606" s="2437" t="s">
        <v>3589</v>
      </c>
      <c r="H606" s="2437" t="s">
        <v>24</v>
      </c>
      <c r="I606" s="2437" t="s">
        <v>824</v>
      </c>
    </row>
    <row customHeight="1" ht="11.25">
      <c r="A607" s="2437" t="s">
        <v>2194</v>
      </c>
      <c r="B607" s="2437" t="s">
        <v>14</v>
      </c>
      <c r="C607" s="2437" t="s">
        <v>3594</v>
      </c>
      <c r="D607" s="2437" t="s">
        <v>3595</v>
      </c>
      <c r="E607" s="2437" t="s">
        <v>3596</v>
      </c>
      <c r="F607" s="2437" t="s">
        <v>3597</v>
      </c>
      <c r="G607" s="2437" t="s">
        <v>24</v>
      </c>
      <c r="H607" s="2437" t="s">
        <v>24</v>
      </c>
      <c r="I607" s="2437" t="s">
        <v>824</v>
      </c>
    </row>
    <row customHeight="1" ht="11.25">
      <c r="A608" s="2437" t="s">
        <v>2194</v>
      </c>
      <c r="B608" s="2437" t="s">
        <v>14</v>
      </c>
      <c r="C608" s="2437" t="s">
        <v>2699</v>
      </c>
      <c r="D608" s="2437" t="s">
        <v>2700</v>
      </c>
      <c r="E608" s="2437" t="s">
        <v>2701</v>
      </c>
      <c r="F608" s="2437" t="s">
        <v>2252</v>
      </c>
      <c r="G608" s="2437" t="s">
        <v>2702</v>
      </c>
      <c r="H608" s="2437" t="s">
        <v>24</v>
      </c>
      <c r="I608" s="2437" t="s">
        <v>824</v>
      </c>
    </row>
    <row customHeight="1" ht="11.25">
      <c r="A609" s="2437" t="s">
        <v>2194</v>
      </c>
      <c r="B609" s="2437" t="s">
        <v>14</v>
      </c>
      <c r="C609" s="2437" t="s">
        <v>2706</v>
      </c>
      <c r="D609" s="2437" t="s">
        <v>2707</v>
      </c>
      <c r="E609" s="2437" t="s">
        <v>2708</v>
      </c>
      <c r="F609" s="2437" t="s">
        <v>2252</v>
      </c>
      <c r="G609" s="2437" t="s">
        <v>2709</v>
      </c>
      <c r="H609" s="2437" t="s">
        <v>24</v>
      </c>
      <c r="I609" s="2437" t="s">
        <v>824</v>
      </c>
    </row>
    <row customHeight="1" ht="11.25">
      <c r="A610" s="2437" t="s">
        <v>2194</v>
      </c>
      <c r="B610" s="2437" t="s">
        <v>14</v>
      </c>
      <c r="C610" s="2437" t="s">
        <v>2726</v>
      </c>
      <c r="D610" s="2437" t="s">
        <v>2727</v>
      </c>
      <c r="E610" s="2437" t="s">
        <v>2728</v>
      </c>
      <c r="F610" s="2437" t="s">
        <v>2425</v>
      </c>
      <c r="G610" s="2437" t="s">
        <v>2439</v>
      </c>
      <c r="H610" s="2437" t="s">
        <v>24</v>
      </c>
      <c r="I610" s="2437" t="s">
        <v>824</v>
      </c>
    </row>
    <row customHeight="1" ht="11.25">
      <c r="A611" s="2437" t="s">
        <v>2194</v>
      </c>
      <c r="B611" s="2437" t="s">
        <v>14</v>
      </c>
      <c r="C611" s="2437" t="s">
        <v>3605</v>
      </c>
      <c r="D611" s="2437" t="s">
        <v>3606</v>
      </c>
      <c r="E611" s="2437" t="s">
        <v>3607</v>
      </c>
      <c r="F611" s="2437" t="s">
        <v>2406</v>
      </c>
      <c r="G611" s="2437" t="s">
        <v>3608</v>
      </c>
      <c r="H611" s="2437" t="s">
        <v>24</v>
      </c>
      <c r="I611" s="2437" t="s">
        <v>824</v>
      </c>
    </row>
    <row customHeight="1" ht="11.25">
      <c r="A612" s="2437" t="s">
        <v>2194</v>
      </c>
      <c r="B612" s="2437" t="s">
        <v>14</v>
      </c>
      <c r="C612" s="2437" t="s">
        <v>2733</v>
      </c>
      <c r="D612" s="2437" t="s">
        <v>2734</v>
      </c>
      <c r="E612" s="2437" t="s">
        <v>2735</v>
      </c>
      <c r="F612" s="2437" t="s">
        <v>2252</v>
      </c>
      <c r="G612" s="2437" t="s">
        <v>2736</v>
      </c>
      <c r="H612" s="2437" t="s">
        <v>24</v>
      </c>
      <c r="I612" s="2437" t="s">
        <v>824</v>
      </c>
    </row>
    <row customHeight="1" ht="11.25">
      <c r="A613" s="2437" t="s">
        <v>2194</v>
      </c>
      <c r="B613" s="2437" t="s">
        <v>14</v>
      </c>
      <c r="C613" s="2437" t="s">
        <v>3612</v>
      </c>
      <c r="D613" s="2437" t="s">
        <v>3613</v>
      </c>
      <c r="E613" s="2437" t="s">
        <v>3614</v>
      </c>
      <c r="F613" s="2437" t="s">
        <v>2416</v>
      </c>
      <c r="G613" s="2437" t="s">
        <v>3615</v>
      </c>
      <c r="H613" s="2437" t="s">
        <v>24</v>
      </c>
      <c r="I613" s="2437" t="s">
        <v>824</v>
      </c>
    </row>
    <row customHeight="1" ht="11.25">
      <c r="A614" s="2437" t="s">
        <v>2194</v>
      </c>
      <c r="B614" s="2437" t="s">
        <v>14</v>
      </c>
      <c r="C614" s="2437" t="s">
        <v>2782</v>
      </c>
      <c r="D614" s="2437" t="s">
        <v>2783</v>
      </c>
      <c r="E614" s="2437" t="s">
        <v>2784</v>
      </c>
      <c r="F614" s="2437" t="s">
        <v>2550</v>
      </c>
      <c r="G614" s="2437" t="s">
        <v>2785</v>
      </c>
      <c r="H614" s="2437" t="s">
        <v>24</v>
      </c>
      <c r="I614" s="2437" t="s">
        <v>824</v>
      </c>
    </row>
    <row customHeight="1" ht="11.25">
      <c r="A615" s="2437" t="s">
        <v>2194</v>
      </c>
      <c r="B615" s="2437" t="s">
        <v>14</v>
      </c>
      <c r="C615" s="2437" t="s">
        <v>3721</v>
      </c>
      <c r="D615" s="2437" t="s">
        <v>3722</v>
      </c>
      <c r="E615" s="2437" t="s">
        <v>3723</v>
      </c>
      <c r="F615" s="2437" t="s">
        <v>3724</v>
      </c>
      <c r="G615" s="2437" t="s">
        <v>24</v>
      </c>
      <c r="H615" s="2437" t="s">
        <v>24</v>
      </c>
      <c r="I615" s="2437" t="s">
        <v>824</v>
      </c>
    </row>
    <row customHeight="1" ht="11.25">
      <c r="A616" s="2437" t="s">
        <v>2194</v>
      </c>
      <c r="B616" s="2437" t="s">
        <v>14</v>
      </c>
      <c r="C616" s="2437" t="s">
        <v>3625</v>
      </c>
      <c r="D616" s="2437" t="s">
        <v>3626</v>
      </c>
      <c r="E616" s="2437" t="s">
        <v>3627</v>
      </c>
      <c r="F616" s="2437" t="s">
        <v>3628</v>
      </c>
      <c r="G616" s="2437" t="s">
        <v>24</v>
      </c>
      <c r="H616" s="2437" t="s">
        <v>24</v>
      </c>
      <c r="I616" s="2437" t="s">
        <v>824</v>
      </c>
    </row>
    <row customHeight="1" ht="11.25">
      <c r="A617" s="2437" t="s">
        <v>2194</v>
      </c>
      <c r="B617" s="2437" t="s">
        <v>14</v>
      </c>
      <c r="C617" s="2437" t="s">
        <v>2805</v>
      </c>
      <c r="D617" s="2437" t="s">
        <v>2806</v>
      </c>
      <c r="E617" s="2437" t="s">
        <v>2807</v>
      </c>
      <c r="F617" s="2437" t="s">
        <v>2808</v>
      </c>
      <c r="G617" s="2437" t="s">
        <v>2809</v>
      </c>
      <c r="H617" s="2437" t="s">
        <v>24</v>
      </c>
      <c r="I617" s="2437" t="s">
        <v>824</v>
      </c>
    </row>
    <row customHeight="1" ht="11.25">
      <c r="A618" s="2437" t="s">
        <v>2194</v>
      </c>
      <c r="B618" s="2437" t="s">
        <v>14</v>
      </c>
      <c r="C618" s="2437" t="s">
        <v>3629</v>
      </c>
      <c r="D618" s="2437" t="s">
        <v>3630</v>
      </c>
      <c r="E618" s="2437" t="s">
        <v>3631</v>
      </c>
      <c r="F618" s="2437" t="s">
        <v>2275</v>
      </c>
      <c r="G618" s="2437" t="s">
        <v>3632</v>
      </c>
      <c r="H618" s="2437" t="s">
        <v>3633</v>
      </c>
      <c r="I618" s="2437" t="s">
        <v>824</v>
      </c>
    </row>
    <row customHeight="1" ht="11.25">
      <c r="A619" s="2437" t="s">
        <v>2194</v>
      </c>
      <c r="B619" s="2437" t="s">
        <v>14</v>
      </c>
      <c r="C619" s="2437" t="s">
        <v>2822</v>
      </c>
      <c r="D619" s="2437" t="s">
        <v>2823</v>
      </c>
      <c r="E619" s="2437" t="s">
        <v>2824</v>
      </c>
      <c r="F619" s="2437" t="s">
        <v>2825</v>
      </c>
      <c r="G619" s="2437" t="s">
        <v>2826</v>
      </c>
      <c r="H619" s="2437" t="s">
        <v>24</v>
      </c>
      <c r="I619" s="2437" t="s">
        <v>824</v>
      </c>
    </row>
    <row customHeight="1" ht="11.25">
      <c r="A620" s="2437" t="s">
        <v>2194</v>
      </c>
      <c r="B620" s="2437" t="s">
        <v>14</v>
      </c>
      <c r="C620" s="2437" t="s">
        <v>2832</v>
      </c>
      <c r="D620" s="2437" t="s">
        <v>2833</v>
      </c>
      <c r="E620" s="2437" t="s">
        <v>2834</v>
      </c>
      <c r="F620" s="2437" t="s">
        <v>2835</v>
      </c>
      <c r="G620" s="2437" t="s">
        <v>24</v>
      </c>
      <c r="H620" s="2437" t="s">
        <v>24</v>
      </c>
      <c r="I620" s="2437" t="s">
        <v>824</v>
      </c>
    </row>
    <row customHeight="1" ht="11.25">
      <c r="A621" s="2437" t="s">
        <v>2194</v>
      </c>
      <c r="B621" s="2437" t="s">
        <v>14</v>
      </c>
      <c r="C621" s="2437" t="s">
        <v>2840</v>
      </c>
      <c r="D621" s="2437" t="s">
        <v>2841</v>
      </c>
      <c r="E621" s="2437" t="s">
        <v>2842</v>
      </c>
      <c r="F621" s="2437" t="s">
        <v>2843</v>
      </c>
      <c r="G621" s="2437" t="s">
        <v>2844</v>
      </c>
      <c r="H621" s="2437" t="s">
        <v>24</v>
      </c>
      <c r="I621" s="2437" t="s">
        <v>824</v>
      </c>
    </row>
    <row customHeight="1" ht="11.25">
      <c r="A622" s="2437" t="s">
        <v>2194</v>
      </c>
      <c r="B622" s="2437" t="s">
        <v>14</v>
      </c>
      <c r="C622" s="2437" t="s">
        <v>3725</v>
      </c>
      <c r="D622" s="2437" t="s">
        <v>3726</v>
      </c>
      <c r="E622" s="2437" t="s">
        <v>3727</v>
      </c>
      <c r="F622" s="2437" t="s">
        <v>2252</v>
      </c>
      <c r="G622" s="2437" t="s">
        <v>24</v>
      </c>
      <c r="H622" s="2437" t="s">
        <v>24</v>
      </c>
      <c r="I622" s="2437" t="s">
        <v>824</v>
      </c>
    </row>
    <row customHeight="1" ht="11.25">
      <c r="A623" s="2437" t="s">
        <v>2194</v>
      </c>
      <c r="B623" s="2437" t="s">
        <v>14</v>
      </c>
      <c r="C623" s="2437" t="s">
        <v>2853</v>
      </c>
      <c r="D623" s="2437" t="s">
        <v>2854</v>
      </c>
      <c r="E623" s="2437" t="s">
        <v>2855</v>
      </c>
      <c r="F623" s="2437" t="s">
        <v>2856</v>
      </c>
      <c r="G623" s="2437" t="s">
        <v>24</v>
      </c>
      <c r="H623" s="2437" t="s">
        <v>24</v>
      </c>
      <c r="I623" s="2437" t="s">
        <v>824</v>
      </c>
    </row>
    <row customHeight="1" ht="11.25">
      <c r="A624" s="2437" t="s">
        <v>2194</v>
      </c>
      <c r="B624" s="2437" t="s">
        <v>14</v>
      </c>
      <c r="C624" s="2437" t="s">
        <v>24</v>
      </c>
      <c r="D624" s="2437" t="s">
        <v>2303</v>
      </c>
      <c r="E624" s="2437" t="s">
        <v>2304</v>
      </c>
      <c r="F624" s="2437" t="s">
        <v>2289</v>
      </c>
      <c r="G624" s="2437" t="s">
        <v>24</v>
      </c>
      <c r="H624" s="2437" t="s">
        <v>24</v>
      </c>
      <c r="I624" s="2437" t="s">
        <v>1635</v>
      </c>
    </row>
    <row customHeight="1" ht="11.25">
      <c r="A625" s="2437" t="s">
        <v>2194</v>
      </c>
      <c r="B625" s="2437" t="s">
        <v>14</v>
      </c>
      <c r="C625" s="2437" t="s">
        <v>3728</v>
      </c>
      <c r="D625" s="2437" t="s">
        <v>3729</v>
      </c>
      <c r="E625" s="2437" t="s">
        <v>3730</v>
      </c>
      <c r="F625" s="2437" t="s">
        <v>2485</v>
      </c>
      <c r="G625" s="2437" t="s">
        <v>24</v>
      </c>
      <c r="H625" s="2437" t="s">
        <v>24</v>
      </c>
      <c r="I625" s="2437" t="s">
        <v>1635</v>
      </c>
    </row>
    <row customHeight="1" ht="11.25">
      <c r="A626" s="2437" t="s">
        <v>2194</v>
      </c>
      <c r="B626" s="2437" t="s">
        <v>14</v>
      </c>
      <c r="C626" s="2437" t="s">
        <v>2332</v>
      </c>
      <c r="D626" s="2437" t="s">
        <v>2333</v>
      </c>
      <c r="E626" s="2437" t="s">
        <v>2334</v>
      </c>
      <c r="F626" s="2437" t="s">
        <v>2335</v>
      </c>
      <c r="G626" s="2437" t="s">
        <v>2336</v>
      </c>
      <c r="H626" s="2437" t="s">
        <v>24</v>
      </c>
      <c r="I626" s="2437" t="s">
        <v>1635</v>
      </c>
    </row>
    <row customHeight="1" ht="11.25">
      <c r="A627" s="2437" t="s">
        <v>2194</v>
      </c>
      <c r="B627" s="2437" t="s">
        <v>14</v>
      </c>
      <c r="C627" s="2437" t="s">
        <v>3182</v>
      </c>
      <c r="D627" s="2437" t="s">
        <v>3183</v>
      </c>
      <c r="E627" s="2437" t="s">
        <v>3184</v>
      </c>
      <c r="F627" s="2437" t="s">
        <v>2340</v>
      </c>
      <c r="G627" s="2437" t="s">
        <v>3185</v>
      </c>
      <c r="H627" s="2437" t="s">
        <v>24</v>
      </c>
      <c r="I627" s="2437" t="s">
        <v>1635</v>
      </c>
    </row>
    <row customHeight="1" ht="11.25">
      <c r="A628" s="2437" t="s">
        <v>2194</v>
      </c>
      <c r="B628" s="2437" t="s">
        <v>14</v>
      </c>
      <c r="C628" s="2437" t="s">
        <v>2361</v>
      </c>
      <c r="D628" s="2437" t="s">
        <v>2362</v>
      </c>
      <c r="E628" s="2437" t="s">
        <v>2363</v>
      </c>
      <c r="F628" s="2437" t="s">
        <v>2275</v>
      </c>
      <c r="G628" s="2437" t="s">
        <v>2364</v>
      </c>
      <c r="H628" s="2437" t="s">
        <v>24</v>
      </c>
      <c r="I628" s="2437" t="s">
        <v>1635</v>
      </c>
    </row>
    <row customHeight="1" ht="11.25">
      <c r="A629" s="2437" t="s">
        <v>2194</v>
      </c>
      <c r="B629" s="2437" t="s">
        <v>14</v>
      </c>
      <c r="C629" s="2437" t="s">
        <v>2387</v>
      </c>
      <c r="D629" s="2437" t="s">
        <v>2388</v>
      </c>
      <c r="E629" s="2437" t="s">
        <v>2389</v>
      </c>
      <c r="F629" s="2437" t="s">
        <v>2294</v>
      </c>
      <c r="G629" s="2437" t="s">
        <v>2390</v>
      </c>
      <c r="H629" s="2437" t="s">
        <v>24</v>
      </c>
      <c r="I629" s="2437" t="s">
        <v>1635</v>
      </c>
    </row>
    <row customHeight="1" ht="11.25">
      <c r="A630" s="2437" t="s">
        <v>2194</v>
      </c>
      <c r="B630" s="2437" t="s">
        <v>14</v>
      </c>
      <c r="C630" s="2437" t="s">
        <v>3731</v>
      </c>
      <c r="D630" s="2437" t="s">
        <v>3732</v>
      </c>
      <c r="E630" s="2437" t="s">
        <v>3733</v>
      </c>
      <c r="F630" s="2437" t="s">
        <v>2527</v>
      </c>
      <c r="G630" s="2437" t="s">
        <v>24</v>
      </c>
      <c r="H630" s="2437" t="s">
        <v>24</v>
      </c>
      <c r="I630" s="2437" t="s">
        <v>1635</v>
      </c>
    </row>
    <row customHeight="1" ht="11.25">
      <c r="A631" s="2437" t="s">
        <v>2194</v>
      </c>
      <c r="B631" s="2437" t="s">
        <v>14</v>
      </c>
      <c r="C631" s="2437" t="s">
        <v>2408</v>
      </c>
      <c r="D631" s="2437" t="s">
        <v>2409</v>
      </c>
      <c r="E631" s="2437" t="s">
        <v>2410</v>
      </c>
      <c r="F631" s="2437" t="s">
        <v>2411</v>
      </c>
      <c r="G631" s="2437" t="s">
        <v>2412</v>
      </c>
      <c r="H631" s="2437" t="s">
        <v>24</v>
      </c>
      <c r="I631" s="2437" t="s">
        <v>1635</v>
      </c>
    </row>
    <row customHeight="1" ht="11.25">
      <c r="A632" s="2437" t="s">
        <v>2194</v>
      </c>
      <c r="B632" s="2437" t="s">
        <v>14</v>
      </c>
      <c r="C632" s="2437" t="s">
        <v>2418</v>
      </c>
      <c r="D632" s="2437" t="s">
        <v>2419</v>
      </c>
      <c r="E632" s="2437" t="s">
        <v>2420</v>
      </c>
      <c r="F632" s="2437" t="s">
        <v>2359</v>
      </c>
      <c r="G632" s="2437" t="s">
        <v>2421</v>
      </c>
      <c r="H632" s="2437" t="s">
        <v>24</v>
      </c>
      <c r="I632" s="2437" t="s">
        <v>1635</v>
      </c>
    </row>
    <row customHeight="1" ht="11.25">
      <c r="A633" s="2437" t="s">
        <v>2194</v>
      </c>
      <c r="B633" s="2437" t="s">
        <v>14</v>
      </c>
      <c r="C633" s="2437" t="s">
        <v>2431</v>
      </c>
      <c r="D633" s="2437" t="s">
        <v>2432</v>
      </c>
      <c r="E633" s="2437" t="s">
        <v>2433</v>
      </c>
      <c r="F633" s="2437" t="s">
        <v>2434</v>
      </c>
      <c r="G633" s="2437" t="s">
        <v>2435</v>
      </c>
      <c r="H633" s="2437" t="s">
        <v>24</v>
      </c>
      <c r="I633" s="2437" t="s">
        <v>1635</v>
      </c>
    </row>
    <row customHeight="1" ht="11.25">
      <c r="A634" s="2437" t="s">
        <v>2194</v>
      </c>
      <c r="B634" s="2437" t="s">
        <v>14</v>
      </c>
      <c r="C634" s="2437" t="s">
        <v>3292</v>
      </c>
      <c r="D634" s="2437" t="s">
        <v>3293</v>
      </c>
      <c r="E634" s="2437" t="s">
        <v>3294</v>
      </c>
      <c r="F634" s="2437" t="s">
        <v>2257</v>
      </c>
      <c r="G634" s="2437" t="s">
        <v>2448</v>
      </c>
      <c r="H634" s="2437" t="s">
        <v>24</v>
      </c>
      <c r="I634" s="2437" t="s">
        <v>1635</v>
      </c>
    </row>
    <row customHeight="1" ht="11.25">
      <c r="A635" s="2437" t="s">
        <v>2194</v>
      </c>
      <c r="B635" s="2437" t="s">
        <v>14</v>
      </c>
      <c r="C635" s="2437" t="s">
        <v>2477</v>
      </c>
      <c r="D635" s="2437" t="s">
        <v>2478</v>
      </c>
      <c r="E635" s="2437" t="s">
        <v>2479</v>
      </c>
      <c r="F635" s="2437" t="s">
        <v>2480</v>
      </c>
      <c r="G635" s="2437" t="s">
        <v>2481</v>
      </c>
      <c r="H635" s="2437" t="s">
        <v>24</v>
      </c>
      <c r="I635" s="2437" t="s">
        <v>1635</v>
      </c>
    </row>
    <row customHeight="1" ht="11.25">
      <c r="A636" s="2437" t="s">
        <v>2194</v>
      </c>
      <c r="B636" s="2437" t="s">
        <v>14</v>
      </c>
      <c r="C636" s="2437" t="s">
        <v>2492</v>
      </c>
      <c r="D636" s="2437" t="s">
        <v>2493</v>
      </c>
      <c r="E636" s="2437" t="s">
        <v>2494</v>
      </c>
      <c r="F636" s="2437" t="s">
        <v>2485</v>
      </c>
      <c r="G636" s="2437" t="s">
        <v>2495</v>
      </c>
      <c r="H636" s="2437" t="s">
        <v>24</v>
      </c>
      <c r="I636" s="2437" t="s">
        <v>1635</v>
      </c>
    </row>
    <row customHeight="1" ht="11.25">
      <c r="A637" s="2437" t="s">
        <v>2194</v>
      </c>
      <c r="B637" s="2437" t="s">
        <v>14</v>
      </c>
      <c r="C637" s="2437" t="s">
        <v>3420</v>
      </c>
      <c r="D637" s="2437" t="s">
        <v>3421</v>
      </c>
      <c r="E637" s="2437" t="s">
        <v>3422</v>
      </c>
      <c r="F637" s="2437" t="s">
        <v>2266</v>
      </c>
      <c r="G637" s="2437" t="s">
        <v>3423</v>
      </c>
      <c r="H637" s="2437" t="s">
        <v>24</v>
      </c>
      <c r="I637" s="2437" t="s">
        <v>1635</v>
      </c>
    </row>
    <row customHeight="1" ht="11.25">
      <c r="A638" s="2437" t="s">
        <v>2194</v>
      </c>
      <c r="B638" s="2437" t="s">
        <v>14</v>
      </c>
      <c r="C638" s="2437" t="s">
        <v>2542</v>
      </c>
      <c r="D638" s="2437" t="s">
        <v>2543</v>
      </c>
      <c r="E638" s="2437" t="s">
        <v>2544</v>
      </c>
      <c r="F638" s="2437" t="s">
        <v>2545</v>
      </c>
      <c r="G638" s="2437" t="s">
        <v>2546</v>
      </c>
      <c r="H638" s="2437" t="s">
        <v>24</v>
      </c>
      <c r="I638" s="2437" t="s">
        <v>1635</v>
      </c>
    </row>
    <row customHeight="1" ht="11.25">
      <c r="A639" s="2437" t="s">
        <v>2194</v>
      </c>
      <c r="B639" s="2437" t="s">
        <v>14</v>
      </c>
      <c r="C639" s="2437" t="s">
        <v>3734</v>
      </c>
      <c r="D639" s="2437" t="s">
        <v>3735</v>
      </c>
      <c r="E639" s="2437" t="s">
        <v>3736</v>
      </c>
      <c r="F639" s="2437" t="s">
        <v>2385</v>
      </c>
      <c r="G639" s="2437" t="s">
        <v>24</v>
      </c>
      <c r="H639" s="2437" t="s">
        <v>24</v>
      </c>
      <c r="I639" s="2437" t="s">
        <v>1635</v>
      </c>
    </row>
    <row customHeight="1" ht="11.25">
      <c r="A640" s="2437" t="s">
        <v>2194</v>
      </c>
      <c r="B640" s="2437" t="s">
        <v>14</v>
      </c>
      <c r="C640" s="2437" t="s">
        <v>3737</v>
      </c>
      <c r="D640" s="2437" t="s">
        <v>3738</v>
      </c>
      <c r="E640" s="2437" t="s">
        <v>3739</v>
      </c>
      <c r="F640" s="2437" t="s">
        <v>2485</v>
      </c>
      <c r="G640" s="2437" t="s">
        <v>24</v>
      </c>
      <c r="H640" s="2437" t="s">
        <v>24</v>
      </c>
      <c r="I640" s="2437" t="s">
        <v>1635</v>
      </c>
    </row>
    <row customHeight="1" ht="11.25">
      <c r="A641" s="2437" t="s">
        <v>2194</v>
      </c>
      <c r="B641" s="2437" t="s">
        <v>14</v>
      </c>
      <c r="C641" s="2437" t="s">
        <v>3740</v>
      </c>
      <c r="D641" s="2437" t="s">
        <v>3741</v>
      </c>
      <c r="E641" s="2437" t="s">
        <v>3742</v>
      </c>
      <c r="F641" s="2437" t="s">
        <v>2443</v>
      </c>
      <c r="G641" s="2437" t="s">
        <v>24</v>
      </c>
      <c r="H641" s="2437" t="s">
        <v>24</v>
      </c>
      <c r="I641" s="2437" t="s">
        <v>1635</v>
      </c>
    </row>
    <row customHeight="1" ht="11.25">
      <c r="A642" s="2437" t="s">
        <v>2194</v>
      </c>
      <c r="B642" s="2437" t="s">
        <v>14</v>
      </c>
      <c r="C642" s="2437" t="s">
        <v>3743</v>
      </c>
      <c r="D642" s="2437" t="s">
        <v>3744</v>
      </c>
      <c r="E642" s="2437" t="s">
        <v>3745</v>
      </c>
      <c r="F642" s="2437" t="s">
        <v>2630</v>
      </c>
      <c r="G642" s="2437" t="s">
        <v>24</v>
      </c>
      <c r="H642" s="2437" t="s">
        <v>24</v>
      </c>
      <c r="I642" s="2437" t="s">
        <v>1635</v>
      </c>
    </row>
    <row customHeight="1" ht="11.25">
      <c r="A643" s="2437" t="s">
        <v>2194</v>
      </c>
      <c r="B643" s="2437" t="s">
        <v>14</v>
      </c>
      <c r="C643" s="2437" t="s">
        <v>3746</v>
      </c>
      <c r="D643" s="2437" t="s">
        <v>3747</v>
      </c>
      <c r="E643" s="2437" t="s">
        <v>3748</v>
      </c>
      <c r="F643" s="2437" t="s">
        <v>2508</v>
      </c>
      <c r="G643" s="2437" t="s">
        <v>24</v>
      </c>
      <c r="H643" s="2437" t="s">
        <v>24</v>
      </c>
      <c r="I643" s="2437" t="s">
        <v>1635</v>
      </c>
    </row>
    <row customHeight="1" ht="11.25">
      <c r="A644" s="2437" t="s">
        <v>2194</v>
      </c>
      <c r="B644" s="2437" t="s">
        <v>14</v>
      </c>
      <c r="C644" s="2437" t="s">
        <v>3749</v>
      </c>
      <c r="D644" s="2437" t="s">
        <v>3750</v>
      </c>
      <c r="E644" s="2437" t="s">
        <v>3751</v>
      </c>
      <c r="F644" s="2437" t="s">
        <v>2425</v>
      </c>
      <c r="G644" s="2437" t="s">
        <v>24</v>
      </c>
      <c r="H644" s="2437" t="s">
        <v>24</v>
      </c>
      <c r="I644" s="2437" t="s">
        <v>1635</v>
      </c>
    </row>
    <row customHeight="1" ht="11.25">
      <c r="A645" s="2437" t="s">
        <v>2194</v>
      </c>
      <c r="B645" s="2437" t="s">
        <v>14</v>
      </c>
      <c r="C645" s="2437" t="s">
        <v>3752</v>
      </c>
      <c r="D645" s="2437" t="s">
        <v>3753</v>
      </c>
      <c r="E645" s="2437" t="s">
        <v>3754</v>
      </c>
      <c r="F645" s="2437" t="s">
        <v>50</v>
      </c>
      <c r="G645" s="2437" t="s">
        <v>3755</v>
      </c>
      <c r="H645" s="2437" t="s">
        <v>24</v>
      </c>
      <c r="I645" s="2437" t="s">
        <v>1635</v>
      </c>
    </row>
    <row customHeight="1" ht="11.25">
      <c r="A646" s="2437" t="s">
        <v>2194</v>
      </c>
      <c r="B646" s="2437" t="s">
        <v>14</v>
      </c>
      <c r="C646" s="2437" t="s">
        <v>3551</v>
      </c>
      <c r="D646" s="2437" t="s">
        <v>3552</v>
      </c>
      <c r="E646" s="2437" t="s">
        <v>3553</v>
      </c>
      <c r="F646" s="2437" t="s">
        <v>2574</v>
      </c>
      <c r="G646" s="2437" t="s">
        <v>3554</v>
      </c>
      <c r="H646" s="2437" t="s">
        <v>24</v>
      </c>
      <c r="I646" s="2437" t="s">
        <v>1635</v>
      </c>
    </row>
    <row customHeight="1" ht="11.25">
      <c r="A647" s="2437" t="s">
        <v>2194</v>
      </c>
      <c r="B647" s="2437" t="s">
        <v>14</v>
      </c>
      <c r="C647" s="2437" t="s">
        <v>3756</v>
      </c>
      <c r="D647" s="2437" t="s">
        <v>3757</v>
      </c>
      <c r="E647" s="2437" t="s">
        <v>3758</v>
      </c>
      <c r="F647" s="2437" t="s">
        <v>50</v>
      </c>
      <c r="G647" s="2437" t="s">
        <v>3759</v>
      </c>
      <c r="H647" s="2437" t="s">
        <v>24</v>
      </c>
      <c r="I647" s="2437" t="s">
        <v>1635</v>
      </c>
    </row>
    <row customHeight="1" ht="11.25">
      <c r="A648" s="2437" t="s">
        <v>2194</v>
      </c>
      <c r="B648" s="2437" t="s">
        <v>14</v>
      </c>
      <c r="C648" s="2437" t="s">
        <v>2654</v>
      </c>
      <c r="D648" s="2437" t="s">
        <v>2655</v>
      </c>
      <c r="E648" s="2437" t="s">
        <v>2656</v>
      </c>
      <c r="F648" s="2437" t="s">
        <v>2313</v>
      </c>
      <c r="G648" s="2437" t="s">
        <v>2657</v>
      </c>
      <c r="H648" s="2437" t="s">
        <v>24</v>
      </c>
      <c r="I648" s="2437" t="s">
        <v>1635</v>
      </c>
    </row>
    <row customHeight="1" ht="11.25">
      <c r="A649" s="2437" t="s">
        <v>2194</v>
      </c>
      <c r="B649" s="2437" t="s">
        <v>14</v>
      </c>
      <c r="C649" s="2437" t="s">
        <v>3760</v>
      </c>
      <c r="D649" s="2437" t="s">
        <v>3761</v>
      </c>
      <c r="E649" s="2437" t="s">
        <v>3762</v>
      </c>
      <c r="F649" s="2437" t="s">
        <v>2280</v>
      </c>
      <c r="G649" s="2437" t="s">
        <v>24</v>
      </c>
      <c r="H649" s="2437" t="s">
        <v>24</v>
      </c>
      <c r="I649" s="2437" t="s">
        <v>1635</v>
      </c>
    </row>
    <row customHeight="1" ht="11.25">
      <c r="A650" s="2437" t="s">
        <v>2194</v>
      </c>
      <c r="B650" s="2437" t="s">
        <v>14</v>
      </c>
      <c r="C650" s="2437" t="s">
        <v>3763</v>
      </c>
      <c r="D650" s="2437" t="s">
        <v>3764</v>
      </c>
      <c r="E650" s="2437" t="s">
        <v>3765</v>
      </c>
      <c r="F650" s="2437" t="s">
        <v>2485</v>
      </c>
      <c r="G650" s="2437" t="s">
        <v>24</v>
      </c>
      <c r="H650" s="2437" t="s">
        <v>24</v>
      </c>
      <c r="I650" s="2437" t="s">
        <v>1635</v>
      </c>
    </row>
    <row customHeight="1" ht="11.25">
      <c r="A651" s="2437" t="s">
        <v>2194</v>
      </c>
      <c r="B651" s="2437" t="s">
        <v>14</v>
      </c>
      <c r="C651" s="2437" t="s">
        <v>3766</v>
      </c>
      <c r="D651" s="2437" t="s">
        <v>3767</v>
      </c>
      <c r="E651" s="2437" t="s">
        <v>3768</v>
      </c>
      <c r="F651" s="2437" t="s">
        <v>2406</v>
      </c>
      <c r="G651" s="2437" t="s">
        <v>24</v>
      </c>
      <c r="H651" s="2437" t="s">
        <v>24</v>
      </c>
      <c r="I651" s="2437" t="s">
        <v>1635</v>
      </c>
    </row>
    <row customHeight="1" ht="11.25">
      <c r="A652" s="2437" t="s">
        <v>2194</v>
      </c>
      <c r="B652" s="2437" t="s">
        <v>14</v>
      </c>
      <c r="C652" s="2437" t="s">
        <v>3769</v>
      </c>
      <c r="D652" s="2437" t="s">
        <v>3770</v>
      </c>
      <c r="E652" s="2437" t="s">
        <v>3771</v>
      </c>
      <c r="F652" s="2437" t="s">
        <v>2289</v>
      </c>
      <c r="G652" s="2437" t="s">
        <v>24</v>
      </c>
      <c r="H652" s="2437" t="s">
        <v>24</v>
      </c>
      <c r="I652" s="2437" t="s">
        <v>1635</v>
      </c>
    </row>
    <row customHeight="1" ht="11.25">
      <c r="A653" s="2437" t="s">
        <v>2194</v>
      </c>
      <c r="B653" s="2437" t="s">
        <v>14</v>
      </c>
      <c r="C653" s="2437" t="s">
        <v>3772</v>
      </c>
      <c r="D653" s="2437" t="s">
        <v>3773</v>
      </c>
      <c r="E653" s="2437" t="s">
        <v>3774</v>
      </c>
      <c r="F653" s="2437" t="s">
        <v>2485</v>
      </c>
      <c r="G653" s="2437" t="s">
        <v>24</v>
      </c>
      <c r="H653" s="2437" t="s">
        <v>24</v>
      </c>
      <c r="I653" s="2437" t="s">
        <v>1635</v>
      </c>
    </row>
    <row customHeight="1" ht="11.25">
      <c r="A654" s="2437" t="s">
        <v>2194</v>
      </c>
      <c r="B654" s="2437" t="s">
        <v>14</v>
      </c>
      <c r="C654" s="2437" t="s">
        <v>3775</v>
      </c>
      <c r="D654" s="2437" t="s">
        <v>3776</v>
      </c>
      <c r="E654" s="2437" t="s">
        <v>3777</v>
      </c>
      <c r="F654" s="2437" t="s">
        <v>2289</v>
      </c>
      <c r="G654" s="2437" t="s">
        <v>24</v>
      </c>
      <c r="H654" s="2437" t="s">
        <v>24</v>
      </c>
      <c r="I654" s="2437" t="s">
        <v>1635</v>
      </c>
    </row>
    <row customHeight="1" ht="11.25">
      <c r="A655" s="2437" t="s">
        <v>2194</v>
      </c>
      <c r="B655" s="2437" t="s">
        <v>14</v>
      </c>
      <c r="C655" s="2437" t="s">
        <v>3778</v>
      </c>
      <c r="D655" s="2437" t="s">
        <v>3779</v>
      </c>
      <c r="E655" s="2437" t="s">
        <v>3780</v>
      </c>
      <c r="F655" s="2437" t="s">
        <v>2584</v>
      </c>
      <c r="G655" s="2437" t="s">
        <v>3781</v>
      </c>
      <c r="H655" s="2437" t="s">
        <v>24</v>
      </c>
      <c r="I655" s="2437" t="s">
        <v>1635</v>
      </c>
    </row>
    <row customHeight="1" ht="11.25">
      <c r="A656" s="2437" t="s">
        <v>2194</v>
      </c>
      <c r="B656" s="2437" t="s">
        <v>14</v>
      </c>
      <c r="C656" s="2437" t="s">
        <v>3782</v>
      </c>
      <c r="D656" s="2437" t="s">
        <v>3783</v>
      </c>
      <c r="E656" s="2437" t="s">
        <v>3784</v>
      </c>
      <c r="F656" s="2437" t="s">
        <v>2550</v>
      </c>
      <c r="G656" s="2437" t="s">
        <v>3785</v>
      </c>
      <c r="H656" s="2437" t="s">
        <v>24</v>
      </c>
      <c r="I656" s="2437" t="s">
        <v>1635</v>
      </c>
    </row>
    <row customHeight="1" ht="11.25">
      <c r="A657" s="2437" t="s">
        <v>2194</v>
      </c>
      <c r="B657" s="2437" t="s">
        <v>14</v>
      </c>
      <c r="C657" s="2437" t="s">
        <v>3786</v>
      </c>
      <c r="D657" s="2437" t="s">
        <v>3787</v>
      </c>
      <c r="E657" s="2437" t="s">
        <v>3788</v>
      </c>
      <c r="F657" s="2437" t="s">
        <v>2550</v>
      </c>
      <c r="G657" s="2437" t="s">
        <v>3789</v>
      </c>
      <c r="H657" s="2437" t="s">
        <v>24</v>
      </c>
      <c r="I657" s="2437" t="s">
        <v>1635</v>
      </c>
    </row>
    <row customHeight="1" ht="11.25">
      <c r="A658" s="2437" t="s">
        <v>2194</v>
      </c>
      <c r="B658" s="2437" t="s">
        <v>14</v>
      </c>
      <c r="C658" s="2437" t="s">
        <v>3790</v>
      </c>
      <c r="D658" s="2437" t="s">
        <v>3791</v>
      </c>
      <c r="E658" s="2437" t="s">
        <v>3792</v>
      </c>
      <c r="F658" s="2437" t="s">
        <v>50</v>
      </c>
      <c r="G658" s="2437" t="s">
        <v>3793</v>
      </c>
      <c r="H658" s="2437" t="s">
        <v>24</v>
      </c>
      <c r="I658" s="2437" t="s">
        <v>1635</v>
      </c>
    </row>
    <row customHeight="1" ht="11.25">
      <c r="A659" s="2437" t="s">
        <v>2194</v>
      </c>
      <c r="B659" s="2437" t="s">
        <v>14</v>
      </c>
      <c r="C659" s="2437" t="s">
        <v>3794</v>
      </c>
      <c r="D659" s="2437" t="s">
        <v>3795</v>
      </c>
      <c r="E659" s="2437" t="s">
        <v>3796</v>
      </c>
      <c r="F659" s="2437" t="s">
        <v>3797</v>
      </c>
      <c r="G659" s="2437" t="s">
        <v>24</v>
      </c>
      <c r="H659" s="2437" t="s">
        <v>24</v>
      </c>
      <c r="I659" s="2437" t="s">
        <v>1635</v>
      </c>
    </row>
    <row customHeight="1" ht="11.25">
      <c r="A660" s="2437" t="s">
        <v>2194</v>
      </c>
      <c r="B660" s="2437" t="s">
        <v>14</v>
      </c>
      <c r="C660" s="2437" t="s">
        <v>3798</v>
      </c>
      <c r="D660" s="2437" t="s">
        <v>3799</v>
      </c>
      <c r="E660" s="2437" t="s">
        <v>3800</v>
      </c>
      <c r="F660" s="2437" t="s">
        <v>2406</v>
      </c>
      <c r="G660" s="2437" t="s">
        <v>24</v>
      </c>
      <c r="H660" s="2437" t="s">
        <v>24</v>
      </c>
      <c r="I660" s="2437" t="s">
        <v>1635</v>
      </c>
    </row>
    <row customHeight="1" ht="11.25">
      <c r="A661" s="2437" t="s">
        <v>2194</v>
      </c>
      <c r="B661" s="2437" t="s">
        <v>14</v>
      </c>
      <c r="C661" s="2437" t="s">
        <v>3801</v>
      </c>
      <c r="D661" s="2437" t="s">
        <v>3802</v>
      </c>
      <c r="E661" s="2437" t="s">
        <v>3803</v>
      </c>
      <c r="F661" s="2437" t="s">
        <v>3804</v>
      </c>
      <c r="G661" s="2437" t="s">
        <v>24</v>
      </c>
      <c r="H661" s="2437" t="s">
        <v>24</v>
      </c>
      <c r="I661" s="2437" t="s">
        <v>1635</v>
      </c>
    </row>
    <row customHeight="1" ht="11.25">
      <c r="A662" s="2437" t="s">
        <v>2194</v>
      </c>
      <c r="B662" s="2437" t="s">
        <v>14</v>
      </c>
      <c r="C662" s="2437" t="s">
        <v>3805</v>
      </c>
      <c r="D662" s="2437" t="s">
        <v>3806</v>
      </c>
      <c r="E662" s="2437" t="s">
        <v>3758</v>
      </c>
      <c r="F662" s="2437" t="s">
        <v>3807</v>
      </c>
      <c r="G662" s="2437" t="s">
        <v>24</v>
      </c>
      <c r="H662" s="2437" t="s">
        <v>24</v>
      </c>
      <c r="I662" s="2437" t="s">
        <v>1635</v>
      </c>
    </row>
    <row customHeight="1" ht="11.25">
      <c r="A663" s="2437" t="s">
        <v>2194</v>
      </c>
      <c r="B663" s="2437" t="s">
        <v>14</v>
      </c>
      <c r="C663" s="2437" t="s">
        <v>3808</v>
      </c>
      <c r="D663" s="2437" t="s">
        <v>3809</v>
      </c>
      <c r="E663" s="2437" t="s">
        <v>3810</v>
      </c>
      <c r="F663" s="2437" t="s">
        <v>2280</v>
      </c>
      <c r="G663" s="2437" t="s">
        <v>24</v>
      </c>
      <c r="H663" s="2437" t="s">
        <v>24</v>
      </c>
      <c r="I663" s="2437" t="s">
        <v>1635</v>
      </c>
    </row>
    <row customHeight="1" ht="11.25">
      <c r="A664" s="2437" t="s">
        <v>2194</v>
      </c>
      <c r="B664" s="2437" t="s">
        <v>14</v>
      </c>
      <c r="C664" s="2437" t="s">
        <v>3811</v>
      </c>
      <c r="D664" s="2437" t="s">
        <v>3812</v>
      </c>
      <c r="E664" s="2437" t="s">
        <v>3813</v>
      </c>
      <c r="F664" s="2437" t="s">
        <v>50</v>
      </c>
      <c r="G664" s="2437" t="s">
        <v>24</v>
      </c>
      <c r="H664" s="2437" t="s">
        <v>24</v>
      </c>
      <c r="I664" s="2437" t="s">
        <v>1635</v>
      </c>
    </row>
    <row customHeight="1" ht="11.25">
      <c r="A665" s="2437" t="s">
        <v>2194</v>
      </c>
      <c r="B665" s="2437" t="s">
        <v>14</v>
      </c>
      <c r="C665" s="2437" t="s">
        <v>3814</v>
      </c>
      <c r="D665" s="2437" t="s">
        <v>3815</v>
      </c>
      <c r="E665" s="2437" t="s">
        <v>3816</v>
      </c>
      <c r="F665" s="2437" t="s">
        <v>3817</v>
      </c>
      <c r="G665" s="2437" t="s">
        <v>24</v>
      </c>
      <c r="H665" s="2437" t="s">
        <v>24</v>
      </c>
      <c r="I665" s="2437" t="s">
        <v>1635</v>
      </c>
    </row>
    <row customHeight="1" ht="11.25">
      <c r="A666" s="2437" t="s">
        <v>2194</v>
      </c>
      <c r="B666" s="2437" t="s">
        <v>14</v>
      </c>
      <c r="C666" s="2437" t="s">
        <v>3818</v>
      </c>
      <c r="D666" s="2437" t="s">
        <v>3819</v>
      </c>
      <c r="E666" s="2437" t="s">
        <v>3820</v>
      </c>
      <c r="F666" s="2437" t="s">
        <v>2308</v>
      </c>
      <c r="G666" s="2437" t="s">
        <v>24</v>
      </c>
      <c r="H666" s="2437" t="s">
        <v>24</v>
      </c>
      <c r="I666" s="2437" t="s">
        <v>1635</v>
      </c>
    </row>
    <row customHeight="1" ht="11.25">
      <c r="A667" s="2437" t="s">
        <v>2194</v>
      </c>
      <c r="B667" s="2437" t="s">
        <v>14</v>
      </c>
      <c r="C667" s="2437" t="s">
        <v>3821</v>
      </c>
      <c r="D667" s="2437" t="s">
        <v>3822</v>
      </c>
      <c r="E667" s="2437" t="s">
        <v>3823</v>
      </c>
      <c r="F667" s="2437" t="s">
        <v>2485</v>
      </c>
      <c r="G667" s="2437" t="s">
        <v>24</v>
      </c>
      <c r="H667" s="2437" t="s">
        <v>24</v>
      </c>
      <c r="I667" s="2437" t="s">
        <v>1635</v>
      </c>
    </row>
    <row customHeight="1" ht="11.25">
      <c r="A668" s="2437" t="s">
        <v>2194</v>
      </c>
      <c r="B668" s="2437" t="s">
        <v>14</v>
      </c>
      <c r="C668" s="2437" t="s">
        <v>3824</v>
      </c>
      <c r="D668" s="2437" t="s">
        <v>3825</v>
      </c>
      <c r="E668" s="2437" t="s">
        <v>3826</v>
      </c>
      <c r="F668" s="2437" t="s">
        <v>2584</v>
      </c>
      <c r="G668" s="2437" t="s">
        <v>24</v>
      </c>
      <c r="H668" s="2437" t="s">
        <v>24</v>
      </c>
      <c r="I668" s="2437" t="s">
        <v>1635</v>
      </c>
    </row>
    <row customHeight="1" ht="11.25">
      <c r="A669" s="2437" t="s">
        <v>2194</v>
      </c>
      <c r="B669" s="2437" t="s">
        <v>14</v>
      </c>
      <c r="C669" s="2437" t="s">
        <v>3827</v>
      </c>
      <c r="D669" s="2437" t="s">
        <v>3828</v>
      </c>
      <c r="E669" s="2437" t="s">
        <v>3829</v>
      </c>
      <c r="F669" s="2437" t="s">
        <v>2349</v>
      </c>
      <c r="G669" s="2437" t="s">
        <v>24</v>
      </c>
      <c r="H669" s="2437" t="s">
        <v>24</v>
      </c>
      <c r="I669" s="2437" t="s">
        <v>1635</v>
      </c>
    </row>
    <row customHeight="1" ht="11.25">
      <c r="A670" s="2437" t="s">
        <v>2194</v>
      </c>
      <c r="B670" s="2437" t="s">
        <v>14</v>
      </c>
      <c r="C670" s="2437" t="s">
        <v>3830</v>
      </c>
      <c r="D670" s="2437" t="s">
        <v>3831</v>
      </c>
      <c r="E670" s="2437" t="s">
        <v>3832</v>
      </c>
      <c r="F670" s="2437" t="s">
        <v>2584</v>
      </c>
      <c r="G670" s="2437" t="s">
        <v>24</v>
      </c>
      <c r="H670" s="2437" t="s">
        <v>24</v>
      </c>
      <c r="I670" s="2437" t="s">
        <v>1635</v>
      </c>
    </row>
    <row customHeight="1" ht="11.25">
      <c r="A671" s="2437" t="s">
        <v>2194</v>
      </c>
      <c r="B671" s="2437" t="s">
        <v>14</v>
      </c>
      <c r="C671" s="2437" t="s">
        <v>3833</v>
      </c>
      <c r="D671" s="2437" t="s">
        <v>3834</v>
      </c>
      <c r="E671" s="2437" t="s">
        <v>3835</v>
      </c>
      <c r="F671" s="2437" t="s">
        <v>3268</v>
      </c>
      <c r="G671" s="2437" t="s">
        <v>24</v>
      </c>
      <c r="H671" s="2437" t="s">
        <v>24</v>
      </c>
      <c r="I671" s="2437" t="s">
        <v>1635</v>
      </c>
    </row>
    <row customHeight="1" ht="11.25">
      <c r="A672" s="2437" t="s">
        <v>2194</v>
      </c>
      <c r="B672" s="2437" t="s">
        <v>14</v>
      </c>
      <c r="C672" s="2437" t="s">
        <v>2822</v>
      </c>
      <c r="D672" s="2437" t="s">
        <v>2823</v>
      </c>
      <c r="E672" s="2437" t="s">
        <v>2824</v>
      </c>
      <c r="F672" s="2437" t="s">
        <v>2825</v>
      </c>
      <c r="G672" s="2437" t="s">
        <v>2826</v>
      </c>
      <c r="H672" s="2437" t="s">
        <v>24</v>
      </c>
      <c r="I672" s="2437"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87FFF-F619-2EDC-1017-ADAD515A018B}" mc:Ignorable="x14ac xr xr2 xr3">
  <sheetPr>
    <tabColor rgb="FFFFCC99"/>
  </sheetPr>
  <dimension ref="A1:G476"/>
  <sheetViews>
    <sheetView topLeftCell="A1" showGridLines="0" workbookViewId="0">
      <selection activeCell="A1" sqref="A1"/>
    </sheetView>
  </sheetViews>
  <sheetFormatPr customHeight="1" defaultRowHeight="11.25"/>
  <cols>
    <col min="1" max="1" style="2437" width="9.140625"/>
  </cols>
  <sheetData>
    <row customHeight="1" ht="11.25">
      <c r="A1" s="0" t="s">
        <v>3836</v>
      </c>
      <c r="B1" s="0" t="s">
        <v>3837</v>
      </c>
      <c r="C1" s="0" t="s">
        <v>3838</v>
      </c>
      <c r="D1" s="0" t="s">
        <v>3839</v>
      </c>
      <c r="E1" s="0" t="s">
        <v>3840</v>
      </c>
      <c r="F1" s="0" t="s">
        <v>3841</v>
      </c>
      <c r="G1" s="0" t="s">
        <v>3842</v>
      </c>
    </row>
    <row customHeight="1" ht="11.25">
      <c r="A2" s="0" t="s">
        <v>14</v>
      </c>
      <c r="B2" s="0" t="s">
        <v>3843</v>
      </c>
      <c r="C2" s="0" t="s">
        <v>3844</v>
      </c>
      <c r="D2" s="0" t="s">
        <v>3843</v>
      </c>
      <c r="E2" s="0" t="s">
        <v>3844</v>
      </c>
      <c r="F2" s="0" t="s">
        <v>3845</v>
      </c>
      <c r="G2" s="0" t="s">
        <v>107</v>
      </c>
    </row>
    <row customHeight="1" ht="11.25">
      <c r="A3" s="0" t="s">
        <v>14</v>
      </c>
      <c r="B3" s="0" t="s">
        <v>3843</v>
      </c>
      <c r="C3" s="0" t="s">
        <v>3844</v>
      </c>
      <c r="D3" s="0" t="s">
        <v>3846</v>
      </c>
      <c r="E3" s="0" t="s">
        <v>3847</v>
      </c>
      <c r="F3" s="0" t="s">
        <v>3848</v>
      </c>
      <c r="G3" s="0" t="s">
        <v>108</v>
      </c>
    </row>
    <row customHeight="1" ht="11.25">
      <c r="A4" s="0" t="s">
        <v>14</v>
      </c>
      <c r="B4" s="0" t="s">
        <v>3843</v>
      </c>
      <c r="C4" s="0" t="s">
        <v>3844</v>
      </c>
      <c r="D4" s="0" t="s">
        <v>3849</v>
      </c>
      <c r="E4" s="0" t="s">
        <v>3850</v>
      </c>
      <c r="F4" s="0" t="s">
        <v>3848</v>
      </c>
      <c r="G4" s="0" t="s">
        <v>88</v>
      </c>
    </row>
    <row customHeight="1" ht="11.25">
      <c r="A5" s="0" t="s">
        <v>14</v>
      </c>
      <c r="B5" s="0" t="s">
        <v>3843</v>
      </c>
      <c r="C5" s="0" t="s">
        <v>3844</v>
      </c>
      <c r="D5" s="0" t="s">
        <v>3851</v>
      </c>
      <c r="E5" s="0" t="s">
        <v>3852</v>
      </c>
      <c r="F5" s="0" t="s">
        <v>3848</v>
      </c>
      <c r="G5" s="0" t="s">
        <v>89</v>
      </c>
    </row>
    <row customHeight="1" ht="11.25">
      <c r="A6" s="0" t="s">
        <v>14</v>
      </c>
      <c r="B6" s="0" t="s">
        <v>3843</v>
      </c>
      <c r="C6" s="0" t="s">
        <v>3844</v>
      </c>
      <c r="D6" s="0" t="s">
        <v>3853</v>
      </c>
      <c r="E6" s="0" t="s">
        <v>3854</v>
      </c>
      <c r="F6" s="0" t="s">
        <v>3848</v>
      </c>
      <c r="G6" s="0" t="s">
        <v>109</v>
      </c>
    </row>
    <row customHeight="1" ht="11.25">
      <c r="A7" s="0" t="s">
        <v>14</v>
      </c>
      <c r="B7" s="0" t="s">
        <v>3843</v>
      </c>
      <c r="C7" s="0" t="s">
        <v>3844</v>
      </c>
      <c r="D7" s="0" t="s">
        <v>3855</v>
      </c>
      <c r="E7" s="0" t="s">
        <v>3856</v>
      </c>
      <c r="F7" s="0" t="s">
        <v>3848</v>
      </c>
      <c r="G7" s="0" t="s">
        <v>90</v>
      </c>
    </row>
    <row customHeight="1" ht="11.25">
      <c r="A8" s="0" t="s">
        <v>14</v>
      </c>
      <c r="B8" s="0" t="s">
        <v>3843</v>
      </c>
      <c r="C8" s="0" t="s">
        <v>3844</v>
      </c>
      <c r="D8" s="0" t="s">
        <v>3857</v>
      </c>
      <c r="E8" s="0" t="s">
        <v>3858</v>
      </c>
      <c r="F8" s="0" t="s">
        <v>3848</v>
      </c>
      <c r="G8" s="0" t="s">
        <v>91</v>
      </c>
    </row>
    <row customHeight="1" ht="11.25">
      <c r="A9" s="0" t="s">
        <v>14</v>
      </c>
      <c r="B9" s="0" t="s">
        <v>3843</v>
      </c>
      <c r="C9" s="0" t="s">
        <v>3844</v>
      </c>
      <c r="D9" s="0" t="s">
        <v>3859</v>
      </c>
      <c r="E9" s="0" t="s">
        <v>3860</v>
      </c>
      <c r="F9" s="0" t="s">
        <v>3848</v>
      </c>
      <c r="G9" s="0" t="s">
        <v>110</v>
      </c>
    </row>
    <row customHeight="1" ht="11.25">
      <c r="A10" s="0" t="s">
        <v>14</v>
      </c>
      <c r="B10" s="0" t="s">
        <v>3843</v>
      </c>
      <c r="C10" s="0" t="s">
        <v>3844</v>
      </c>
      <c r="D10" s="0" t="s">
        <v>3861</v>
      </c>
      <c r="E10" s="0" t="s">
        <v>3862</v>
      </c>
      <c r="F10" s="0" t="s">
        <v>3848</v>
      </c>
      <c r="G10" s="0" t="s">
        <v>146</v>
      </c>
    </row>
    <row customHeight="1" ht="11.25">
      <c r="A11" s="0" t="s">
        <v>14</v>
      </c>
      <c r="B11" s="0" t="s">
        <v>3843</v>
      </c>
      <c r="C11" s="0" t="s">
        <v>3844</v>
      </c>
      <c r="D11" s="0" t="s">
        <v>3863</v>
      </c>
      <c r="E11" s="0" t="s">
        <v>3864</v>
      </c>
      <c r="F11" s="0" t="s">
        <v>3848</v>
      </c>
      <c r="G11" s="0" t="s">
        <v>147</v>
      </c>
    </row>
    <row customHeight="1" ht="11.25">
      <c r="A12" s="0" t="s">
        <v>14</v>
      </c>
      <c r="B12" s="0" t="s">
        <v>3843</v>
      </c>
      <c r="C12" s="0" t="s">
        <v>3844</v>
      </c>
      <c r="D12" s="0" t="s">
        <v>3865</v>
      </c>
      <c r="E12" s="0" t="s">
        <v>3866</v>
      </c>
      <c r="F12" s="0" t="s">
        <v>3848</v>
      </c>
      <c r="G12" s="0" t="s">
        <v>148</v>
      </c>
    </row>
    <row customHeight="1" ht="11.25">
      <c r="A13" s="0" t="s">
        <v>14</v>
      </c>
      <c r="B13" s="0" t="s">
        <v>3843</v>
      </c>
      <c r="C13" s="0" t="s">
        <v>3844</v>
      </c>
      <c r="D13" s="0" t="s">
        <v>3867</v>
      </c>
      <c r="E13" s="0" t="s">
        <v>3868</v>
      </c>
      <c r="F13" s="0" t="s">
        <v>3848</v>
      </c>
      <c r="G13" s="0" t="s">
        <v>149</v>
      </c>
    </row>
    <row customHeight="1" ht="11.25">
      <c r="A14" s="0" t="s">
        <v>14</v>
      </c>
      <c r="B14" s="0" t="s">
        <v>3843</v>
      </c>
      <c r="C14" s="0" t="s">
        <v>3844</v>
      </c>
      <c r="D14" s="0" t="s">
        <v>3869</v>
      </c>
      <c r="E14" s="0" t="s">
        <v>3870</v>
      </c>
      <c r="F14" s="0" t="s">
        <v>3848</v>
      </c>
      <c r="G14" s="0" t="s">
        <v>150</v>
      </c>
    </row>
    <row customHeight="1" ht="11.25">
      <c r="A15" s="0" t="s">
        <v>14</v>
      </c>
      <c r="B15" s="0" t="s">
        <v>3843</v>
      </c>
      <c r="C15" s="0" t="s">
        <v>3844</v>
      </c>
      <c r="D15" s="0" t="s">
        <v>3871</v>
      </c>
      <c r="E15" s="0" t="s">
        <v>3872</v>
      </c>
      <c r="F15" s="0" t="s">
        <v>3848</v>
      </c>
      <c r="G15" s="0" t="s">
        <v>151</v>
      </c>
    </row>
    <row customHeight="1" ht="11.25">
      <c r="A16" s="0" t="s">
        <v>14</v>
      </c>
      <c r="B16" s="0" t="s">
        <v>3843</v>
      </c>
      <c r="C16" s="0" t="s">
        <v>3844</v>
      </c>
      <c r="D16" s="0" t="s">
        <v>3873</v>
      </c>
      <c r="E16" s="0" t="s">
        <v>3874</v>
      </c>
      <c r="F16" s="0" t="s">
        <v>3848</v>
      </c>
      <c r="G16" s="0" t="s">
        <v>1479</v>
      </c>
    </row>
    <row customHeight="1" ht="11.25">
      <c r="A17" s="0" t="s">
        <v>14</v>
      </c>
      <c r="B17" s="0" t="s">
        <v>3843</v>
      </c>
      <c r="C17" s="0" t="s">
        <v>3844</v>
      </c>
      <c r="D17" s="0" t="s">
        <v>3875</v>
      </c>
      <c r="E17" s="0" t="s">
        <v>3876</v>
      </c>
      <c r="F17" s="0" t="s">
        <v>3848</v>
      </c>
      <c r="G17" s="0" t="s">
        <v>1485</v>
      </c>
    </row>
    <row customHeight="1" ht="11.25">
      <c r="A18" s="0" t="s">
        <v>14</v>
      </c>
      <c r="B18" s="0" t="s">
        <v>3877</v>
      </c>
      <c r="C18" s="0" t="s">
        <v>3878</v>
      </c>
      <c r="D18" s="0" t="s">
        <v>3879</v>
      </c>
      <c r="E18" s="0" t="s">
        <v>3880</v>
      </c>
      <c r="F18" s="0" t="s">
        <v>3848</v>
      </c>
      <c r="G18" s="0" t="s">
        <v>1496</v>
      </c>
    </row>
    <row customHeight="1" ht="11.25">
      <c r="A19" s="0" t="s">
        <v>14</v>
      </c>
      <c r="B19" s="0" t="s">
        <v>3877</v>
      </c>
      <c r="C19" s="0" t="s">
        <v>3878</v>
      </c>
      <c r="D19" s="0" t="s">
        <v>3877</v>
      </c>
      <c r="E19" s="0" t="s">
        <v>3878</v>
      </c>
      <c r="F19" s="0" t="s">
        <v>3845</v>
      </c>
      <c r="G19" s="0" t="s">
        <v>1510</v>
      </c>
    </row>
    <row customHeight="1" ht="11.25">
      <c r="A20" s="0" t="s">
        <v>14</v>
      </c>
      <c r="B20" s="0" t="s">
        <v>3877</v>
      </c>
      <c r="C20" s="0" t="s">
        <v>3878</v>
      </c>
      <c r="D20" s="0" t="s">
        <v>3881</v>
      </c>
      <c r="E20" s="0" t="s">
        <v>3882</v>
      </c>
      <c r="F20" s="0" t="s">
        <v>3883</v>
      </c>
      <c r="G20" s="0" t="s">
        <v>1522</v>
      </c>
    </row>
    <row customHeight="1" ht="11.25">
      <c r="A21" s="0" t="s">
        <v>14</v>
      </c>
      <c r="B21" s="0" t="s">
        <v>3877</v>
      </c>
      <c r="C21" s="0" t="s">
        <v>3878</v>
      </c>
      <c r="D21" s="0" t="s">
        <v>3884</v>
      </c>
      <c r="E21" s="0" t="s">
        <v>3885</v>
      </c>
      <c r="F21" s="0" t="s">
        <v>3848</v>
      </c>
      <c r="G21" s="0" t="s">
        <v>1531</v>
      </c>
    </row>
    <row customHeight="1" ht="11.25">
      <c r="A22" s="0" t="s">
        <v>14</v>
      </c>
      <c r="B22" s="0" t="s">
        <v>3877</v>
      </c>
      <c r="C22" s="0" t="s">
        <v>3878</v>
      </c>
      <c r="D22" s="0" t="s">
        <v>3886</v>
      </c>
      <c r="E22" s="0" t="s">
        <v>3887</v>
      </c>
      <c r="F22" s="0" t="s">
        <v>3848</v>
      </c>
      <c r="G22" s="0" t="s">
        <v>1547</v>
      </c>
    </row>
    <row customHeight="1" ht="11.25">
      <c r="A23" s="0" t="s">
        <v>14</v>
      </c>
      <c r="B23" s="0" t="s">
        <v>3877</v>
      </c>
      <c r="C23" s="0" t="s">
        <v>3878</v>
      </c>
      <c r="D23" s="0" t="s">
        <v>3888</v>
      </c>
      <c r="E23" s="0" t="s">
        <v>3889</v>
      </c>
      <c r="F23" s="0" t="s">
        <v>3848</v>
      </c>
      <c r="G23" s="0" t="s">
        <v>1554</v>
      </c>
    </row>
    <row customHeight="1" ht="11.25">
      <c r="A24" s="0" t="s">
        <v>14</v>
      </c>
      <c r="B24" s="0" t="s">
        <v>3877</v>
      </c>
      <c r="C24" s="0" t="s">
        <v>3878</v>
      </c>
      <c r="D24" s="0" t="s">
        <v>3890</v>
      </c>
      <c r="E24" s="0" t="s">
        <v>3891</v>
      </c>
      <c r="F24" s="0" t="s">
        <v>3848</v>
      </c>
      <c r="G24" s="0" t="s">
        <v>1562</v>
      </c>
    </row>
    <row customHeight="1" ht="11.25">
      <c r="A25" s="0" t="s">
        <v>14</v>
      </c>
      <c r="B25" s="0" t="s">
        <v>3877</v>
      </c>
      <c r="C25" s="0" t="s">
        <v>3878</v>
      </c>
      <c r="D25" s="0" t="s">
        <v>3892</v>
      </c>
      <c r="E25" s="0" t="s">
        <v>3893</v>
      </c>
      <c r="F25" s="0" t="s">
        <v>3848</v>
      </c>
      <c r="G25" s="0" t="s">
        <v>1569</v>
      </c>
    </row>
    <row customHeight="1" ht="11.25">
      <c r="A26" s="0" t="s">
        <v>14</v>
      </c>
      <c r="B26" s="0" t="s">
        <v>3877</v>
      </c>
      <c r="C26" s="0" t="s">
        <v>3878</v>
      </c>
      <c r="D26" s="0" t="s">
        <v>3894</v>
      </c>
      <c r="E26" s="0" t="s">
        <v>3895</v>
      </c>
      <c r="F26" s="0" t="s">
        <v>3848</v>
      </c>
      <c r="G26" s="0" t="s">
        <v>1573</v>
      </c>
    </row>
    <row customHeight="1" ht="11.25">
      <c r="A27" s="0" t="s">
        <v>14</v>
      </c>
      <c r="B27" s="0" t="s">
        <v>3877</v>
      </c>
      <c r="C27" s="0" t="s">
        <v>3878</v>
      </c>
      <c r="D27" s="0" t="s">
        <v>3896</v>
      </c>
      <c r="E27" s="0" t="s">
        <v>3897</v>
      </c>
      <c r="F27" s="0" t="s">
        <v>3848</v>
      </c>
      <c r="G27" s="0" t="s">
        <v>1578</v>
      </c>
    </row>
    <row customHeight="1" ht="11.25">
      <c r="A28" s="0" t="s">
        <v>14</v>
      </c>
      <c r="B28" s="0" t="s">
        <v>3877</v>
      </c>
      <c r="C28" s="0" t="s">
        <v>3878</v>
      </c>
      <c r="D28" s="0" t="s">
        <v>3898</v>
      </c>
      <c r="E28" s="0" t="s">
        <v>3899</v>
      </c>
      <c r="F28" s="0" t="s">
        <v>3848</v>
      </c>
      <c r="G28" s="0" t="s">
        <v>1586</v>
      </c>
    </row>
    <row customHeight="1" ht="11.25">
      <c r="A29" s="0" t="s">
        <v>14</v>
      </c>
      <c r="B29" s="0" t="s">
        <v>3877</v>
      </c>
      <c r="C29" s="0" t="s">
        <v>3878</v>
      </c>
      <c r="D29" s="0" t="s">
        <v>3900</v>
      </c>
      <c r="E29" s="0" t="s">
        <v>3901</v>
      </c>
      <c r="F29" s="0" t="s">
        <v>3848</v>
      </c>
      <c r="G29" s="0" t="s">
        <v>1588</v>
      </c>
    </row>
    <row customHeight="1" ht="11.25">
      <c r="A30" s="0" t="s">
        <v>14</v>
      </c>
      <c r="B30" s="0" t="s">
        <v>3877</v>
      </c>
      <c r="C30" s="0" t="s">
        <v>3878</v>
      </c>
      <c r="D30" s="0" t="s">
        <v>3902</v>
      </c>
      <c r="E30" s="0" t="s">
        <v>3903</v>
      </c>
      <c r="F30" s="0" t="s">
        <v>3848</v>
      </c>
      <c r="G30" s="0" t="s">
        <v>1591</v>
      </c>
    </row>
    <row customHeight="1" ht="11.25">
      <c r="A31" s="0" t="s">
        <v>14</v>
      </c>
      <c r="B31" s="0" t="s">
        <v>3877</v>
      </c>
      <c r="C31" s="0" t="s">
        <v>3878</v>
      </c>
      <c r="D31" s="0" t="s">
        <v>3904</v>
      </c>
      <c r="E31" s="0" t="s">
        <v>3905</v>
      </c>
      <c r="F31" s="0" t="s">
        <v>3848</v>
      </c>
      <c r="G31" s="0" t="s">
        <v>1597</v>
      </c>
    </row>
    <row customHeight="1" ht="11.25">
      <c r="A32" s="0" t="s">
        <v>14</v>
      </c>
      <c r="B32" s="0" t="s">
        <v>3877</v>
      </c>
      <c r="C32" s="0" t="s">
        <v>3878</v>
      </c>
      <c r="D32" s="0" t="s">
        <v>3906</v>
      </c>
      <c r="E32" s="0" t="s">
        <v>3907</v>
      </c>
      <c r="F32" s="0" t="s">
        <v>3848</v>
      </c>
      <c r="G32" s="0" t="s">
        <v>1599</v>
      </c>
    </row>
    <row customHeight="1" ht="11.25">
      <c r="A33" s="0" t="s">
        <v>14</v>
      </c>
      <c r="B33" s="0" t="s">
        <v>3908</v>
      </c>
      <c r="C33" s="0" t="s">
        <v>3909</v>
      </c>
      <c r="D33" s="0" t="s">
        <v>3910</v>
      </c>
      <c r="E33" s="0" t="s">
        <v>3911</v>
      </c>
      <c r="F33" s="0" t="s">
        <v>3848</v>
      </c>
      <c r="G33" s="0" t="s">
        <v>1601</v>
      </c>
    </row>
    <row customHeight="1" ht="11.25">
      <c r="A34" s="0" t="s">
        <v>14</v>
      </c>
      <c r="B34" s="0" t="s">
        <v>3908</v>
      </c>
      <c r="C34" s="0" t="s">
        <v>3909</v>
      </c>
      <c r="D34" s="0" t="s">
        <v>3908</v>
      </c>
      <c r="E34" s="0" t="s">
        <v>3909</v>
      </c>
      <c r="F34" s="0" t="s">
        <v>3845</v>
      </c>
      <c r="G34" s="0" t="s">
        <v>1603</v>
      </c>
    </row>
    <row customHeight="1" ht="11.25">
      <c r="A35" s="0" t="s">
        <v>14</v>
      </c>
      <c r="B35" s="0" t="s">
        <v>3908</v>
      </c>
      <c r="C35" s="0" t="s">
        <v>3909</v>
      </c>
      <c r="D35" s="0" t="s">
        <v>3912</v>
      </c>
      <c r="E35" s="0" t="s">
        <v>3913</v>
      </c>
      <c r="F35" s="0" t="s">
        <v>3883</v>
      </c>
      <c r="G35" s="0" t="s">
        <v>1608</v>
      </c>
    </row>
    <row customHeight="1" ht="11.25">
      <c r="A36" s="0" t="s">
        <v>14</v>
      </c>
      <c r="B36" s="0" t="s">
        <v>3908</v>
      </c>
      <c r="C36" s="0" t="s">
        <v>3909</v>
      </c>
      <c r="D36" s="0" t="s">
        <v>3914</v>
      </c>
      <c r="E36" s="0" t="s">
        <v>3915</v>
      </c>
      <c r="F36" s="0" t="s">
        <v>3848</v>
      </c>
      <c r="G36" s="0" t="s">
        <v>1613</v>
      </c>
    </row>
    <row customHeight="1" ht="11.25">
      <c r="A37" s="0" t="s">
        <v>14</v>
      </c>
      <c r="B37" s="0" t="s">
        <v>3908</v>
      </c>
      <c r="C37" s="0" t="s">
        <v>3909</v>
      </c>
      <c r="D37" s="0" t="s">
        <v>3916</v>
      </c>
      <c r="E37" s="0" t="s">
        <v>3917</v>
      </c>
      <c r="F37" s="0" t="s">
        <v>3883</v>
      </c>
      <c r="G37" s="0" t="s">
        <v>1617</v>
      </c>
    </row>
    <row customHeight="1" ht="11.25">
      <c r="A38" s="0" t="s">
        <v>14</v>
      </c>
      <c r="B38" s="0" t="s">
        <v>3908</v>
      </c>
      <c r="C38" s="0" t="s">
        <v>3909</v>
      </c>
      <c r="D38" s="0" t="s">
        <v>3918</v>
      </c>
      <c r="E38" s="0" t="s">
        <v>3919</v>
      </c>
      <c r="F38" s="0" t="s">
        <v>3848</v>
      </c>
      <c r="G38" s="0" t="s">
        <v>1625</v>
      </c>
    </row>
    <row customHeight="1" ht="11.25">
      <c r="A39" s="0" t="s">
        <v>14</v>
      </c>
      <c r="B39" s="0" t="s">
        <v>3908</v>
      </c>
      <c r="C39" s="0" t="s">
        <v>3909</v>
      </c>
      <c r="D39" s="0" t="s">
        <v>3920</v>
      </c>
      <c r="E39" s="0" t="s">
        <v>3921</v>
      </c>
      <c r="F39" s="0" t="s">
        <v>3848</v>
      </c>
      <c r="G39" s="0" t="s">
        <v>1631</v>
      </c>
    </row>
    <row customHeight="1" ht="11.25">
      <c r="A40" s="0" t="s">
        <v>14</v>
      </c>
      <c r="B40" s="0" t="s">
        <v>3908</v>
      </c>
      <c r="C40" s="0" t="s">
        <v>3909</v>
      </c>
      <c r="D40" s="0" t="s">
        <v>3922</v>
      </c>
      <c r="E40" s="0" t="s">
        <v>3923</v>
      </c>
      <c r="F40" s="0" t="s">
        <v>3848</v>
      </c>
      <c r="G40" s="0" t="s">
        <v>1636</v>
      </c>
    </row>
    <row customHeight="1" ht="11.25">
      <c r="A41" s="0" t="s">
        <v>14</v>
      </c>
      <c r="B41" s="0" t="s">
        <v>3908</v>
      </c>
      <c r="C41" s="0" t="s">
        <v>3909</v>
      </c>
      <c r="D41" s="0" t="s">
        <v>3924</v>
      </c>
      <c r="E41" s="0" t="s">
        <v>3925</v>
      </c>
      <c r="F41" s="0" t="s">
        <v>3848</v>
      </c>
      <c r="G41" s="0" t="s">
        <v>1640</v>
      </c>
    </row>
    <row customHeight="1" ht="11.25">
      <c r="A42" s="0" t="s">
        <v>14</v>
      </c>
      <c r="B42" s="0" t="s">
        <v>3908</v>
      </c>
      <c r="C42" s="0" t="s">
        <v>3909</v>
      </c>
      <c r="D42" s="0" t="s">
        <v>3926</v>
      </c>
      <c r="E42" s="0" t="s">
        <v>3927</v>
      </c>
      <c r="F42" s="0" t="s">
        <v>3848</v>
      </c>
      <c r="G42" s="0" t="s">
        <v>1643</v>
      </c>
    </row>
    <row customHeight="1" ht="11.25">
      <c r="A43" s="0" t="s">
        <v>14</v>
      </c>
      <c r="B43" s="0" t="s">
        <v>3908</v>
      </c>
      <c r="C43" s="0" t="s">
        <v>3909</v>
      </c>
      <c r="D43" s="0" t="s">
        <v>3928</v>
      </c>
      <c r="E43" s="0" t="s">
        <v>3929</v>
      </c>
      <c r="F43" s="0" t="s">
        <v>3848</v>
      </c>
      <c r="G43" s="0" t="s">
        <v>1650</v>
      </c>
    </row>
    <row customHeight="1" ht="11.25">
      <c r="A44" s="0" t="s">
        <v>14</v>
      </c>
      <c r="B44" s="0" t="s">
        <v>3908</v>
      </c>
      <c r="C44" s="0" t="s">
        <v>3909</v>
      </c>
      <c r="D44" s="0" t="s">
        <v>3930</v>
      </c>
      <c r="E44" s="0" t="s">
        <v>3931</v>
      </c>
      <c r="F44" s="0" t="s">
        <v>3848</v>
      </c>
      <c r="G44" s="0" t="s">
        <v>1659</v>
      </c>
    </row>
    <row customHeight="1" ht="11.25">
      <c r="A45" s="0" t="s">
        <v>14</v>
      </c>
      <c r="B45" s="0" t="s">
        <v>3908</v>
      </c>
      <c r="C45" s="0" t="s">
        <v>3909</v>
      </c>
      <c r="D45" s="0" t="s">
        <v>3932</v>
      </c>
      <c r="E45" s="0" t="s">
        <v>3933</v>
      </c>
      <c r="F45" s="0" t="s">
        <v>3883</v>
      </c>
      <c r="G45" s="0" t="s">
        <v>1664</v>
      </c>
    </row>
    <row customHeight="1" ht="11.25">
      <c r="A46" s="0" t="s">
        <v>14</v>
      </c>
      <c r="B46" s="0" t="s">
        <v>3908</v>
      </c>
      <c r="C46" s="0" t="s">
        <v>3909</v>
      </c>
      <c r="D46" s="0" t="s">
        <v>3934</v>
      </c>
      <c r="E46" s="0" t="s">
        <v>3935</v>
      </c>
      <c r="F46" s="0" t="s">
        <v>3848</v>
      </c>
      <c r="G46" s="0" t="s">
        <v>1668</v>
      </c>
    </row>
    <row customHeight="1" ht="11.25">
      <c r="A47" s="0" t="s">
        <v>14</v>
      </c>
      <c r="B47" s="0" t="s">
        <v>3908</v>
      </c>
      <c r="C47" s="0" t="s">
        <v>3909</v>
      </c>
      <c r="D47" s="0" t="s">
        <v>3936</v>
      </c>
      <c r="E47" s="0" t="s">
        <v>3937</v>
      </c>
      <c r="F47" s="0" t="s">
        <v>3848</v>
      </c>
      <c r="G47" s="0" t="s">
        <v>1674</v>
      </c>
    </row>
    <row customHeight="1" ht="11.25">
      <c r="A48" s="0" t="s">
        <v>14</v>
      </c>
      <c r="B48" s="0" t="s">
        <v>3908</v>
      </c>
      <c r="C48" s="0" t="s">
        <v>3909</v>
      </c>
      <c r="D48" s="0" t="s">
        <v>3938</v>
      </c>
      <c r="E48" s="0" t="s">
        <v>3939</v>
      </c>
      <c r="F48" s="0" t="s">
        <v>3848</v>
      </c>
      <c r="G48" s="0" t="s">
        <v>1679</v>
      </c>
    </row>
    <row customHeight="1" ht="11.25">
      <c r="A49" s="0" t="s">
        <v>14</v>
      </c>
      <c r="B49" s="0" t="s">
        <v>3908</v>
      </c>
      <c r="C49" s="0" t="s">
        <v>3909</v>
      </c>
      <c r="D49" s="0" t="s">
        <v>3940</v>
      </c>
      <c r="E49" s="0" t="s">
        <v>3941</v>
      </c>
      <c r="F49" s="0" t="s">
        <v>3848</v>
      </c>
      <c r="G49" s="0" t="s">
        <v>1682</v>
      </c>
    </row>
    <row customHeight="1" ht="11.25">
      <c r="A50" s="0" t="s">
        <v>14</v>
      </c>
      <c r="B50" s="0" t="s">
        <v>3908</v>
      </c>
      <c r="C50" s="0" t="s">
        <v>3909</v>
      </c>
      <c r="D50" s="0" t="s">
        <v>3942</v>
      </c>
      <c r="E50" s="0" t="s">
        <v>3943</v>
      </c>
      <c r="F50" s="0" t="s">
        <v>3848</v>
      </c>
      <c r="G50" s="0" t="s">
        <v>1686</v>
      </c>
    </row>
    <row customHeight="1" ht="11.25">
      <c r="A51" s="0" t="s">
        <v>14</v>
      </c>
      <c r="B51" s="0" t="s">
        <v>3908</v>
      </c>
      <c r="C51" s="0" t="s">
        <v>3909</v>
      </c>
      <c r="D51" s="0" t="s">
        <v>3944</v>
      </c>
      <c r="E51" s="0" t="s">
        <v>3945</v>
      </c>
      <c r="F51" s="0" t="s">
        <v>3848</v>
      </c>
      <c r="G51" s="0" t="s">
        <v>1690</v>
      </c>
    </row>
    <row customHeight="1" ht="11.25">
      <c r="A52" s="0" t="s">
        <v>14</v>
      </c>
      <c r="B52" s="0" t="s">
        <v>3946</v>
      </c>
      <c r="C52" s="0" t="s">
        <v>3947</v>
      </c>
      <c r="D52" s="0" t="s">
        <v>3948</v>
      </c>
      <c r="E52" s="0" t="s">
        <v>3949</v>
      </c>
      <c r="F52" s="0" t="s">
        <v>3848</v>
      </c>
      <c r="G52" s="0" t="s">
        <v>1694</v>
      </c>
    </row>
    <row customHeight="1" ht="11.25">
      <c r="A53" s="0" t="s">
        <v>14</v>
      </c>
      <c r="B53" s="0" t="s">
        <v>3946</v>
      </c>
      <c r="C53" s="0" t="s">
        <v>3947</v>
      </c>
      <c r="D53" s="0" t="s">
        <v>3950</v>
      </c>
      <c r="E53" s="0" t="s">
        <v>3951</v>
      </c>
      <c r="F53" s="0" t="s">
        <v>3848</v>
      </c>
      <c r="G53" s="0" t="s">
        <v>1696</v>
      </c>
    </row>
    <row customHeight="1" ht="11.25">
      <c r="A54" s="0" t="s">
        <v>14</v>
      </c>
      <c r="B54" s="0" t="s">
        <v>3946</v>
      </c>
      <c r="C54" s="0" t="s">
        <v>3947</v>
      </c>
      <c r="D54" s="0" t="s">
        <v>3952</v>
      </c>
      <c r="E54" s="0" t="s">
        <v>3953</v>
      </c>
      <c r="F54" s="0" t="s">
        <v>3848</v>
      </c>
      <c r="G54" s="0" t="s">
        <v>1699</v>
      </c>
    </row>
    <row customHeight="1" ht="11.25">
      <c r="A55" s="0" t="s">
        <v>14</v>
      </c>
      <c r="B55" s="0" t="s">
        <v>3946</v>
      </c>
      <c r="C55" s="0" t="s">
        <v>3947</v>
      </c>
      <c r="D55" s="0" t="s">
        <v>3946</v>
      </c>
      <c r="E55" s="0" t="s">
        <v>3947</v>
      </c>
      <c r="F55" s="0" t="s">
        <v>3845</v>
      </c>
      <c r="G55" s="0" t="s">
        <v>1703</v>
      </c>
    </row>
    <row customHeight="1" ht="11.25">
      <c r="A56" s="0" t="s">
        <v>14</v>
      </c>
      <c r="B56" s="0" t="s">
        <v>3946</v>
      </c>
      <c r="C56" s="0" t="s">
        <v>3947</v>
      </c>
      <c r="D56" s="0" t="s">
        <v>3954</v>
      </c>
      <c r="E56" s="0" t="s">
        <v>3955</v>
      </c>
      <c r="F56" s="0" t="s">
        <v>3883</v>
      </c>
      <c r="G56" s="0" t="s">
        <v>1706</v>
      </c>
    </row>
    <row customHeight="1" ht="11.25">
      <c r="A57" s="0" t="s">
        <v>14</v>
      </c>
      <c r="B57" s="0" t="s">
        <v>3946</v>
      </c>
      <c r="C57" s="0" t="s">
        <v>3947</v>
      </c>
      <c r="D57" s="0" t="s">
        <v>3956</v>
      </c>
      <c r="E57" s="0" t="s">
        <v>3957</v>
      </c>
      <c r="F57" s="0" t="s">
        <v>3848</v>
      </c>
      <c r="G57" s="0" t="s">
        <v>1709</v>
      </c>
    </row>
    <row customHeight="1" ht="11.25">
      <c r="A58" s="0" t="s">
        <v>14</v>
      </c>
      <c r="B58" s="0" t="s">
        <v>3946</v>
      </c>
      <c r="C58" s="0" t="s">
        <v>3947</v>
      </c>
      <c r="D58" s="0" t="s">
        <v>3958</v>
      </c>
      <c r="E58" s="0" t="s">
        <v>3959</v>
      </c>
      <c r="F58" s="0" t="s">
        <v>3848</v>
      </c>
      <c r="G58" s="0" t="s">
        <v>1712</v>
      </c>
    </row>
    <row customHeight="1" ht="11.25">
      <c r="A59" s="0" t="s">
        <v>14</v>
      </c>
      <c r="B59" s="0" t="s">
        <v>3946</v>
      </c>
      <c r="C59" s="0" t="s">
        <v>3947</v>
      </c>
      <c r="D59" s="0" t="s">
        <v>3960</v>
      </c>
      <c r="E59" s="0" t="s">
        <v>3961</v>
      </c>
      <c r="F59" s="0" t="s">
        <v>3848</v>
      </c>
      <c r="G59" s="0" t="s">
        <v>1716</v>
      </c>
    </row>
    <row customHeight="1" ht="11.25">
      <c r="A60" s="0" t="s">
        <v>14</v>
      </c>
      <c r="B60" s="0" t="s">
        <v>3946</v>
      </c>
      <c r="C60" s="0" t="s">
        <v>3947</v>
      </c>
      <c r="D60" s="0" t="s">
        <v>3962</v>
      </c>
      <c r="E60" s="0" t="s">
        <v>3963</v>
      </c>
      <c r="F60" s="0" t="s">
        <v>3848</v>
      </c>
      <c r="G60" s="0" t="s">
        <v>1719</v>
      </c>
    </row>
    <row customHeight="1" ht="11.25">
      <c r="A61" s="0" t="s">
        <v>14</v>
      </c>
      <c r="B61" s="0" t="s">
        <v>3946</v>
      </c>
      <c r="C61" s="0" t="s">
        <v>3947</v>
      </c>
      <c r="D61" s="0" t="s">
        <v>3964</v>
      </c>
      <c r="E61" s="0" t="s">
        <v>3965</v>
      </c>
      <c r="F61" s="0" t="s">
        <v>3848</v>
      </c>
      <c r="G61" s="0" t="s">
        <v>3966</v>
      </c>
    </row>
    <row customHeight="1" ht="11.25">
      <c r="A62" s="0" t="s">
        <v>14</v>
      </c>
      <c r="B62" s="0" t="s">
        <v>3946</v>
      </c>
      <c r="C62" s="0" t="s">
        <v>3947</v>
      </c>
      <c r="D62" s="0" t="s">
        <v>3967</v>
      </c>
      <c r="E62" s="0" t="s">
        <v>3968</v>
      </c>
      <c r="F62" s="0" t="s">
        <v>3848</v>
      </c>
      <c r="G62" s="0" t="s">
        <v>3969</v>
      </c>
    </row>
    <row customHeight="1" ht="11.25">
      <c r="A63" s="0" t="s">
        <v>14</v>
      </c>
      <c r="B63" s="0" t="s">
        <v>3946</v>
      </c>
      <c r="C63" s="0" t="s">
        <v>3947</v>
      </c>
      <c r="D63" s="0" t="s">
        <v>3970</v>
      </c>
      <c r="E63" s="0" t="s">
        <v>3971</v>
      </c>
      <c r="F63" s="0" t="s">
        <v>3848</v>
      </c>
      <c r="G63" s="0" t="s">
        <v>3972</v>
      </c>
    </row>
    <row customHeight="1" ht="11.25">
      <c r="A64" s="0" t="s">
        <v>14</v>
      </c>
      <c r="B64" s="0" t="s">
        <v>3946</v>
      </c>
      <c r="C64" s="0" t="s">
        <v>3947</v>
      </c>
      <c r="D64" s="0" t="s">
        <v>3973</v>
      </c>
      <c r="E64" s="0" t="s">
        <v>3974</v>
      </c>
      <c r="F64" s="0" t="s">
        <v>3848</v>
      </c>
      <c r="G64" s="0" t="s">
        <v>3975</v>
      </c>
    </row>
    <row customHeight="1" ht="11.25">
      <c r="A65" s="0" t="s">
        <v>14</v>
      </c>
      <c r="B65" s="0" t="s">
        <v>3976</v>
      </c>
      <c r="C65" s="0" t="s">
        <v>3977</v>
      </c>
      <c r="D65" s="0" t="s">
        <v>3978</v>
      </c>
      <c r="E65" s="0" t="s">
        <v>3979</v>
      </c>
      <c r="F65" s="0" t="s">
        <v>3848</v>
      </c>
      <c r="G65" s="0" t="s">
        <v>3980</v>
      </c>
    </row>
    <row customHeight="1" ht="11.25">
      <c r="A66" s="0" t="s">
        <v>14</v>
      </c>
      <c r="B66" s="0" t="s">
        <v>3976</v>
      </c>
      <c r="C66" s="0" t="s">
        <v>3977</v>
      </c>
      <c r="D66" s="0" t="s">
        <v>3981</v>
      </c>
      <c r="E66" s="0" t="s">
        <v>3982</v>
      </c>
      <c r="F66" s="0" t="s">
        <v>3848</v>
      </c>
      <c r="G66" s="0" t="s">
        <v>3983</v>
      </c>
    </row>
    <row customHeight="1" ht="11.25">
      <c r="A67" s="0" t="s">
        <v>14</v>
      </c>
      <c r="B67" s="0" t="s">
        <v>3976</v>
      </c>
      <c r="C67" s="0" t="s">
        <v>3977</v>
      </c>
      <c r="D67" s="0" t="s">
        <v>3984</v>
      </c>
      <c r="E67" s="0" t="s">
        <v>3985</v>
      </c>
      <c r="F67" s="0" t="s">
        <v>3848</v>
      </c>
      <c r="G67" s="0" t="s">
        <v>1941</v>
      </c>
    </row>
    <row customHeight="1" ht="11.25">
      <c r="A68" s="0" t="s">
        <v>14</v>
      </c>
      <c r="B68" s="0" t="s">
        <v>3976</v>
      </c>
      <c r="C68" s="0" t="s">
        <v>3977</v>
      </c>
      <c r="D68" s="0" t="s">
        <v>3986</v>
      </c>
      <c r="E68" s="0" t="s">
        <v>3987</v>
      </c>
      <c r="F68" s="0" t="s">
        <v>3848</v>
      </c>
      <c r="G68" s="0" t="s">
        <v>3988</v>
      </c>
    </row>
    <row customHeight="1" ht="11.25">
      <c r="A69" s="0" t="s">
        <v>14</v>
      </c>
      <c r="B69" s="0" t="s">
        <v>3976</v>
      </c>
      <c r="C69" s="0" t="s">
        <v>3977</v>
      </c>
      <c r="D69" s="0" t="s">
        <v>3976</v>
      </c>
      <c r="E69" s="0" t="s">
        <v>3977</v>
      </c>
      <c r="F69" s="0" t="s">
        <v>3845</v>
      </c>
      <c r="G69" s="0" t="s">
        <v>2151</v>
      </c>
    </row>
    <row customHeight="1" ht="11.25">
      <c r="A70" s="0" t="s">
        <v>14</v>
      </c>
      <c r="B70" s="0" t="s">
        <v>3976</v>
      </c>
      <c r="C70" s="0" t="s">
        <v>3977</v>
      </c>
      <c r="D70" s="0" t="s">
        <v>3989</v>
      </c>
      <c r="E70" s="0" t="s">
        <v>3990</v>
      </c>
      <c r="F70" s="0" t="s">
        <v>3848</v>
      </c>
      <c r="G70" s="0" t="s">
        <v>3991</v>
      </c>
    </row>
    <row customHeight="1" ht="11.25">
      <c r="A71" s="0" t="s">
        <v>14</v>
      </c>
      <c r="B71" s="0" t="s">
        <v>3976</v>
      </c>
      <c r="C71" s="0" t="s">
        <v>3977</v>
      </c>
      <c r="D71" s="0" t="s">
        <v>3992</v>
      </c>
      <c r="E71" s="0" t="s">
        <v>3993</v>
      </c>
      <c r="F71" s="0" t="s">
        <v>3848</v>
      </c>
      <c r="G71" s="0" t="s">
        <v>3994</v>
      </c>
    </row>
    <row customHeight="1" ht="11.25">
      <c r="A72" s="0" t="s">
        <v>14</v>
      </c>
      <c r="B72" s="0" t="s">
        <v>3976</v>
      </c>
      <c r="C72" s="0" t="s">
        <v>3977</v>
      </c>
      <c r="D72" s="0" t="s">
        <v>3995</v>
      </c>
      <c r="E72" s="0" t="s">
        <v>3996</v>
      </c>
      <c r="F72" s="0" t="s">
        <v>3848</v>
      </c>
      <c r="G72" s="0" t="s">
        <v>3997</v>
      </c>
    </row>
    <row customHeight="1" ht="11.25">
      <c r="A73" s="0" t="s">
        <v>14</v>
      </c>
      <c r="B73" s="0" t="s">
        <v>3976</v>
      </c>
      <c r="C73" s="0" t="s">
        <v>3977</v>
      </c>
      <c r="D73" s="0" t="s">
        <v>3938</v>
      </c>
      <c r="E73" s="0" t="s">
        <v>3998</v>
      </c>
      <c r="F73" s="0" t="s">
        <v>3848</v>
      </c>
      <c r="G73" s="0" t="s">
        <v>3999</v>
      </c>
    </row>
    <row customHeight="1" ht="11.25">
      <c r="A74" s="0" t="s">
        <v>14</v>
      </c>
      <c r="B74" s="0" t="s">
        <v>3976</v>
      </c>
      <c r="C74" s="0" t="s">
        <v>3977</v>
      </c>
      <c r="D74" s="0" t="s">
        <v>4000</v>
      </c>
      <c r="E74" s="0" t="s">
        <v>4001</v>
      </c>
      <c r="F74" s="0" t="s">
        <v>3848</v>
      </c>
      <c r="G74" s="0" t="s">
        <v>4002</v>
      </c>
    </row>
    <row customHeight="1" ht="11.25">
      <c r="A75" s="0" t="s">
        <v>14</v>
      </c>
      <c r="B75" s="0" t="s">
        <v>3976</v>
      </c>
      <c r="C75" s="0" t="s">
        <v>3977</v>
      </c>
      <c r="D75" s="0" t="s">
        <v>4003</v>
      </c>
      <c r="E75" s="0" t="s">
        <v>4004</v>
      </c>
      <c r="F75" s="0" t="s">
        <v>3848</v>
      </c>
      <c r="G75" s="0" t="s">
        <v>4005</v>
      </c>
    </row>
    <row customHeight="1" ht="11.25">
      <c r="A76" s="0" t="s">
        <v>14</v>
      </c>
      <c r="B76" s="0" t="s">
        <v>3976</v>
      </c>
      <c r="C76" s="0" t="s">
        <v>3977</v>
      </c>
      <c r="D76" s="0" t="s">
        <v>4006</v>
      </c>
      <c r="E76" s="0" t="s">
        <v>4007</v>
      </c>
      <c r="F76" s="0" t="s">
        <v>3848</v>
      </c>
      <c r="G76" s="0" t="s">
        <v>4008</v>
      </c>
    </row>
    <row customHeight="1" ht="11.25">
      <c r="A77" s="0" t="s">
        <v>14</v>
      </c>
      <c r="B77" s="0" t="s">
        <v>3976</v>
      </c>
      <c r="C77" s="0" t="s">
        <v>3977</v>
      </c>
      <c r="D77" s="0" t="s">
        <v>4009</v>
      </c>
      <c r="E77" s="0" t="s">
        <v>4010</v>
      </c>
      <c r="F77" s="0" t="s">
        <v>3848</v>
      </c>
      <c r="G77" s="0" t="s">
        <v>4011</v>
      </c>
    </row>
    <row customHeight="1" ht="11.25">
      <c r="A78" s="0" t="s">
        <v>14</v>
      </c>
      <c r="B78" s="0" t="s">
        <v>3976</v>
      </c>
      <c r="C78" s="0" t="s">
        <v>3977</v>
      </c>
      <c r="D78" s="0" t="s">
        <v>4012</v>
      </c>
      <c r="E78" s="0" t="s">
        <v>4013</v>
      </c>
      <c r="F78" s="0" t="s">
        <v>3848</v>
      </c>
      <c r="G78" s="0" t="s">
        <v>4014</v>
      </c>
    </row>
    <row customHeight="1" ht="11.25">
      <c r="A79" s="0" t="s">
        <v>14</v>
      </c>
      <c r="B79" s="0" t="s">
        <v>3976</v>
      </c>
      <c r="C79" s="0" t="s">
        <v>3977</v>
      </c>
      <c r="D79" s="0" t="s">
        <v>4015</v>
      </c>
      <c r="E79" s="0" t="s">
        <v>4016</v>
      </c>
      <c r="F79" s="0" t="s">
        <v>4017</v>
      </c>
      <c r="G79" s="0" t="s">
        <v>4018</v>
      </c>
    </row>
    <row customHeight="1" ht="11.25">
      <c r="A80" s="0" t="s">
        <v>14</v>
      </c>
      <c r="B80" s="0" t="s">
        <v>4019</v>
      </c>
      <c r="C80" s="0" t="s">
        <v>4020</v>
      </c>
      <c r="D80" s="0" t="s">
        <v>4021</v>
      </c>
      <c r="E80" s="0" t="s">
        <v>4022</v>
      </c>
      <c r="F80" s="0" t="s">
        <v>3848</v>
      </c>
      <c r="G80" s="0" t="s">
        <v>4023</v>
      </c>
    </row>
    <row customHeight="1" ht="11.25">
      <c r="A81" s="0" t="s">
        <v>14</v>
      </c>
      <c r="B81" s="0" t="s">
        <v>4019</v>
      </c>
      <c r="C81" s="0" t="s">
        <v>4020</v>
      </c>
      <c r="D81" s="0" t="s">
        <v>3952</v>
      </c>
      <c r="E81" s="0" t="s">
        <v>4024</v>
      </c>
      <c r="F81" s="0" t="s">
        <v>3848</v>
      </c>
      <c r="G81" s="0" t="s">
        <v>4025</v>
      </c>
    </row>
    <row customHeight="1" ht="11.25">
      <c r="A82" s="0" t="s">
        <v>14</v>
      </c>
      <c r="B82" s="0" t="s">
        <v>4019</v>
      </c>
      <c r="C82" s="0" t="s">
        <v>4020</v>
      </c>
      <c r="D82" s="0" t="s">
        <v>4026</v>
      </c>
      <c r="E82" s="0" t="s">
        <v>4027</v>
      </c>
      <c r="F82" s="0" t="s">
        <v>3848</v>
      </c>
      <c r="G82" s="0" t="s">
        <v>4028</v>
      </c>
    </row>
    <row customHeight="1" ht="11.25">
      <c r="A83" s="0" t="s">
        <v>14</v>
      </c>
      <c r="B83" s="0" t="s">
        <v>4019</v>
      </c>
      <c r="C83" s="0" t="s">
        <v>4020</v>
      </c>
      <c r="D83" s="0" t="s">
        <v>4029</v>
      </c>
      <c r="E83" s="0" t="s">
        <v>4030</v>
      </c>
      <c r="F83" s="0" t="s">
        <v>3848</v>
      </c>
      <c r="G83" s="0" t="s">
        <v>4031</v>
      </c>
    </row>
    <row customHeight="1" ht="11.25">
      <c r="A84" s="0" t="s">
        <v>14</v>
      </c>
      <c r="B84" s="0" t="s">
        <v>4019</v>
      </c>
      <c r="C84" s="0" t="s">
        <v>4020</v>
      </c>
      <c r="D84" s="0" t="s">
        <v>4032</v>
      </c>
      <c r="E84" s="0" t="s">
        <v>4033</v>
      </c>
      <c r="F84" s="0" t="s">
        <v>3848</v>
      </c>
      <c r="G84" s="0" t="s">
        <v>4034</v>
      </c>
    </row>
    <row customHeight="1" ht="11.25">
      <c r="A85" s="0" t="s">
        <v>14</v>
      </c>
      <c r="B85" s="0" t="s">
        <v>4019</v>
      </c>
      <c r="C85" s="0" t="s">
        <v>4020</v>
      </c>
      <c r="D85" s="0" t="s">
        <v>4035</v>
      </c>
      <c r="E85" s="0" t="s">
        <v>4036</v>
      </c>
      <c r="F85" s="0" t="s">
        <v>3848</v>
      </c>
      <c r="G85" s="0" t="s">
        <v>4037</v>
      </c>
    </row>
    <row customHeight="1" ht="11.25">
      <c r="A86" s="0" t="s">
        <v>14</v>
      </c>
      <c r="B86" s="0" t="s">
        <v>4019</v>
      </c>
      <c r="C86" s="0" t="s">
        <v>4020</v>
      </c>
      <c r="D86" s="0" t="s">
        <v>4019</v>
      </c>
      <c r="E86" s="0" t="s">
        <v>4020</v>
      </c>
      <c r="F86" s="0" t="s">
        <v>3845</v>
      </c>
      <c r="G86" s="0" t="s">
        <v>4038</v>
      </c>
    </row>
    <row customHeight="1" ht="11.25">
      <c r="A87" s="0" t="s">
        <v>14</v>
      </c>
      <c r="B87" s="0" t="s">
        <v>4019</v>
      </c>
      <c r="C87" s="0" t="s">
        <v>4020</v>
      </c>
      <c r="D87" s="0" t="s">
        <v>4039</v>
      </c>
      <c r="E87" s="0" t="s">
        <v>4040</v>
      </c>
      <c r="F87" s="0" t="s">
        <v>3883</v>
      </c>
      <c r="G87" s="0" t="s">
        <v>4041</v>
      </c>
    </row>
    <row customHeight="1" ht="11.25">
      <c r="A88" s="0" t="s">
        <v>14</v>
      </c>
      <c r="B88" s="0" t="s">
        <v>4019</v>
      </c>
      <c r="C88" s="0" t="s">
        <v>4020</v>
      </c>
      <c r="D88" s="0" t="s">
        <v>4042</v>
      </c>
      <c r="E88" s="0" t="s">
        <v>4043</v>
      </c>
      <c r="F88" s="0" t="s">
        <v>3848</v>
      </c>
      <c r="G88" s="0" t="s">
        <v>4044</v>
      </c>
    </row>
    <row customHeight="1" ht="11.25">
      <c r="A89" s="0" t="s">
        <v>14</v>
      </c>
      <c r="B89" s="0" t="s">
        <v>4019</v>
      </c>
      <c r="C89" s="0" t="s">
        <v>4020</v>
      </c>
      <c r="D89" s="0" t="s">
        <v>4045</v>
      </c>
      <c r="E89" s="0" t="s">
        <v>4046</v>
      </c>
      <c r="F89" s="0" t="s">
        <v>3848</v>
      </c>
      <c r="G89" s="0" t="s">
        <v>4047</v>
      </c>
    </row>
    <row customHeight="1" ht="11.25">
      <c r="A90" s="0" t="s">
        <v>14</v>
      </c>
      <c r="B90" s="0" t="s">
        <v>4019</v>
      </c>
      <c r="C90" s="0" t="s">
        <v>4020</v>
      </c>
      <c r="D90" s="0" t="s">
        <v>4048</v>
      </c>
      <c r="E90" s="0" t="s">
        <v>4049</v>
      </c>
      <c r="F90" s="0" t="s">
        <v>3848</v>
      </c>
      <c r="G90" s="0" t="s">
        <v>4050</v>
      </c>
    </row>
    <row customHeight="1" ht="11.25">
      <c r="A91" s="0" t="s">
        <v>14</v>
      </c>
      <c r="B91" s="0" t="s">
        <v>4019</v>
      </c>
      <c r="C91" s="0" t="s">
        <v>4020</v>
      </c>
      <c r="D91" s="0" t="s">
        <v>4051</v>
      </c>
      <c r="E91" s="0" t="s">
        <v>4052</v>
      </c>
      <c r="F91" s="0" t="s">
        <v>3848</v>
      </c>
      <c r="G91" s="0" t="s">
        <v>4053</v>
      </c>
    </row>
    <row customHeight="1" ht="11.25">
      <c r="A92" s="0" t="s">
        <v>14</v>
      </c>
      <c r="B92" s="0" t="s">
        <v>4019</v>
      </c>
      <c r="C92" s="0" t="s">
        <v>4020</v>
      </c>
      <c r="D92" s="0" t="s">
        <v>4054</v>
      </c>
      <c r="E92" s="0" t="s">
        <v>4055</v>
      </c>
      <c r="F92" s="0" t="s">
        <v>3848</v>
      </c>
      <c r="G92" s="0" t="s">
        <v>4056</v>
      </c>
    </row>
    <row customHeight="1" ht="11.25">
      <c r="A93" s="0" t="s">
        <v>14</v>
      </c>
      <c r="B93" s="0" t="s">
        <v>4019</v>
      </c>
      <c r="C93" s="0" t="s">
        <v>4020</v>
      </c>
      <c r="D93" s="0" t="s">
        <v>4057</v>
      </c>
      <c r="E93" s="0" t="s">
        <v>4058</v>
      </c>
      <c r="F93" s="0" t="s">
        <v>3848</v>
      </c>
      <c r="G93" s="0" t="s">
        <v>4059</v>
      </c>
    </row>
    <row customHeight="1" ht="11.25">
      <c r="A94" s="0" t="s">
        <v>14</v>
      </c>
      <c r="B94" s="0" t="s">
        <v>4019</v>
      </c>
      <c r="C94" s="0" t="s">
        <v>4020</v>
      </c>
      <c r="D94" s="0" t="s">
        <v>4060</v>
      </c>
      <c r="E94" s="0" t="s">
        <v>4061</v>
      </c>
      <c r="F94" s="0" t="s">
        <v>3848</v>
      </c>
      <c r="G94" s="0" t="s">
        <v>4062</v>
      </c>
    </row>
    <row customHeight="1" ht="11.25">
      <c r="A95" s="0" t="s">
        <v>14</v>
      </c>
      <c r="B95" s="0" t="s">
        <v>4019</v>
      </c>
      <c r="C95" s="0" t="s">
        <v>4020</v>
      </c>
      <c r="D95" s="0" t="s">
        <v>4063</v>
      </c>
      <c r="E95" s="0" t="s">
        <v>4064</v>
      </c>
      <c r="F95" s="0" t="s">
        <v>3848</v>
      </c>
      <c r="G95" s="0" t="s">
        <v>4065</v>
      </c>
    </row>
    <row customHeight="1" ht="11.25">
      <c r="A96" s="0" t="s">
        <v>14</v>
      </c>
      <c r="B96" s="0" t="s">
        <v>4019</v>
      </c>
      <c r="C96" s="0" t="s">
        <v>4020</v>
      </c>
      <c r="D96" s="0" t="s">
        <v>4066</v>
      </c>
      <c r="E96" s="0" t="s">
        <v>4067</v>
      </c>
      <c r="F96" s="0" t="s">
        <v>3848</v>
      </c>
      <c r="G96" s="0" t="s">
        <v>4068</v>
      </c>
    </row>
    <row customHeight="1" ht="11.25">
      <c r="A97" s="0" t="s">
        <v>14</v>
      </c>
      <c r="B97" s="0" t="s">
        <v>4019</v>
      </c>
      <c r="C97" s="0" t="s">
        <v>4020</v>
      </c>
      <c r="D97" s="0" t="s">
        <v>4069</v>
      </c>
      <c r="E97" s="0" t="s">
        <v>4070</v>
      </c>
      <c r="F97" s="0" t="s">
        <v>3848</v>
      </c>
      <c r="G97" s="0" t="s">
        <v>4071</v>
      </c>
    </row>
    <row customHeight="1" ht="11.25">
      <c r="A98" s="0" t="s">
        <v>14</v>
      </c>
      <c r="B98" s="0" t="s">
        <v>4072</v>
      </c>
      <c r="C98" s="0" t="s">
        <v>4073</v>
      </c>
      <c r="D98" s="0" t="s">
        <v>3879</v>
      </c>
      <c r="E98" s="0" t="s">
        <v>4074</v>
      </c>
      <c r="F98" s="0" t="s">
        <v>3848</v>
      </c>
      <c r="G98" s="0" t="s">
        <v>4075</v>
      </c>
    </row>
    <row customHeight="1" ht="11.25">
      <c r="A99" s="0" t="s">
        <v>14</v>
      </c>
      <c r="B99" s="0" t="s">
        <v>4072</v>
      </c>
      <c r="C99" s="0" t="s">
        <v>4073</v>
      </c>
      <c r="D99" s="0" t="s">
        <v>4076</v>
      </c>
      <c r="E99" s="0" t="s">
        <v>4077</v>
      </c>
      <c r="F99" s="0" t="s">
        <v>3848</v>
      </c>
      <c r="G99" s="0" t="s">
        <v>4078</v>
      </c>
    </row>
    <row customHeight="1" ht="11.25">
      <c r="A100" s="0" t="s">
        <v>14</v>
      </c>
      <c r="B100" s="0" t="s">
        <v>4072</v>
      </c>
      <c r="C100" s="0" t="s">
        <v>4073</v>
      </c>
      <c r="D100" s="0" t="s">
        <v>4079</v>
      </c>
      <c r="E100" s="0" t="s">
        <v>4080</v>
      </c>
      <c r="F100" s="0" t="s">
        <v>3848</v>
      </c>
      <c r="G100" s="0" t="s">
        <v>4081</v>
      </c>
    </row>
    <row customHeight="1" ht="11.25">
      <c r="A101" s="0" t="s">
        <v>14</v>
      </c>
      <c r="B101" s="0" t="s">
        <v>4072</v>
      </c>
      <c r="C101" s="0" t="s">
        <v>4073</v>
      </c>
      <c r="D101" s="0" t="s">
        <v>4082</v>
      </c>
      <c r="E101" s="0" t="s">
        <v>4083</v>
      </c>
      <c r="F101" s="0" t="s">
        <v>3848</v>
      </c>
      <c r="G101" s="0" t="s">
        <v>4084</v>
      </c>
    </row>
    <row customHeight="1" ht="11.25">
      <c r="A102" s="0" t="s">
        <v>14</v>
      </c>
      <c r="B102" s="0" t="s">
        <v>4072</v>
      </c>
      <c r="C102" s="0" t="s">
        <v>4073</v>
      </c>
      <c r="D102" s="0" t="s">
        <v>4072</v>
      </c>
      <c r="E102" s="0" t="s">
        <v>4073</v>
      </c>
      <c r="F102" s="0" t="s">
        <v>3845</v>
      </c>
      <c r="G102" s="0" t="s">
        <v>4085</v>
      </c>
    </row>
    <row customHeight="1" ht="11.25">
      <c r="A103" s="0" t="s">
        <v>14</v>
      </c>
      <c r="B103" s="0" t="s">
        <v>4072</v>
      </c>
      <c r="C103" s="0" t="s">
        <v>4073</v>
      </c>
      <c r="D103" s="0" t="s">
        <v>4086</v>
      </c>
      <c r="E103" s="0" t="s">
        <v>4087</v>
      </c>
      <c r="F103" s="0" t="s">
        <v>4017</v>
      </c>
      <c r="G103" s="0" t="s">
        <v>4088</v>
      </c>
    </row>
    <row customHeight="1" ht="11.25">
      <c r="A104" s="0" t="s">
        <v>14</v>
      </c>
      <c r="B104" s="0" t="s">
        <v>4072</v>
      </c>
      <c r="C104" s="0" t="s">
        <v>4073</v>
      </c>
      <c r="D104" s="0" t="s">
        <v>4089</v>
      </c>
      <c r="E104" s="0" t="s">
        <v>4090</v>
      </c>
      <c r="F104" s="0" t="s">
        <v>3848</v>
      </c>
      <c r="G104" s="0" t="s">
        <v>4091</v>
      </c>
    </row>
    <row customHeight="1" ht="11.25">
      <c r="A105" s="0" t="s">
        <v>14</v>
      </c>
      <c r="B105" s="0" t="s">
        <v>4072</v>
      </c>
      <c r="C105" s="0" t="s">
        <v>4073</v>
      </c>
      <c r="D105" s="0" t="s">
        <v>4092</v>
      </c>
      <c r="E105" s="0" t="s">
        <v>4093</v>
      </c>
      <c r="F105" s="0" t="s">
        <v>3883</v>
      </c>
      <c r="G105" s="0" t="s">
        <v>4094</v>
      </c>
    </row>
    <row customHeight="1" ht="11.25">
      <c r="A106" s="0" t="s">
        <v>14</v>
      </c>
      <c r="B106" s="0" t="s">
        <v>4072</v>
      </c>
      <c r="C106" s="0" t="s">
        <v>4073</v>
      </c>
      <c r="D106" s="0" t="s">
        <v>4095</v>
      </c>
      <c r="E106" s="0" t="s">
        <v>4096</v>
      </c>
      <c r="F106" s="0" t="s">
        <v>3883</v>
      </c>
      <c r="G106" s="0" t="s">
        <v>4097</v>
      </c>
    </row>
    <row customHeight="1" ht="11.25">
      <c r="A107" s="0" t="s">
        <v>14</v>
      </c>
      <c r="B107" s="0" t="s">
        <v>4072</v>
      </c>
      <c r="C107" s="0" t="s">
        <v>4073</v>
      </c>
      <c r="D107" s="0" t="s">
        <v>4098</v>
      </c>
      <c r="E107" s="0" t="s">
        <v>4099</v>
      </c>
      <c r="F107" s="0" t="s">
        <v>3883</v>
      </c>
      <c r="G107" s="0" t="s">
        <v>4100</v>
      </c>
    </row>
    <row customHeight="1" ht="11.25">
      <c r="A108" s="0" t="s">
        <v>14</v>
      </c>
      <c r="B108" s="0" t="s">
        <v>4072</v>
      </c>
      <c r="C108" s="0" t="s">
        <v>4073</v>
      </c>
      <c r="D108" s="0" t="s">
        <v>4101</v>
      </c>
      <c r="E108" s="0" t="s">
        <v>4102</v>
      </c>
      <c r="F108" s="0" t="s">
        <v>3848</v>
      </c>
      <c r="G108" s="0" t="s">
        <v>4103</v>
      </c>
    </row>
    <row customHeight="1" ht="11.25">
      <c r="A109" s="0" t="s">
        <v>14</v>
      </c>
      <c r="B109" s="0" t="s">
        <v>4072</v>
      </c>
      <c r="C109" s="0" t="s">
        <v>4073</v>
      </c>
      <c r="D109" s="0" t="s">
        <v>4104</v>
      </c>
      <c r="E109" s="0" t="s">
        <v>4105</v>
      </c>
      <c r="F109" s="0" t="s">
        <v>3848</v>
      </c>
      <c r="G109" s="0" t="s">
        <v>4106</v>
      </c>
    </row>
    <row customHeight="1" ht="11.25">
      <c r="A110" s="0" t="s">
        <v>14</v>
      </c>
      <c r="B110" s="0" t="s">
        <v>4072</v>
      </c>
      <c r="C110" s="0" t="s">
        <v>4073</v>
      </c>
      <c r="D110" s="0" t="s">
        <v>4107</v>
      </c>
      <c r="E110" s="0" t="s">
        <v>4108</v>
      </c>
      <c r="F110" s="0" t="s">
        <v>3848</v>
      </c>
      <c r="G110" s="0" t="s">
        <v>4109</v>
      </c>
    </row>
    <row customHeight="1" ht="11.25">
      <c r="A111" s="0" t="s">
        <v>14</v>
      </c>
      <c r="B111" s="0" t="s">
        <v>4072</v>
      </c>
      <c r="C111" s="0" t="s">
        <v>4073</v>
      </c>
      <c r="D111" s="0" t="s">
        <v>4110</v>
      </c>
      <c r="E111" s="0" t="s">
        <v>4111</v>
      </c>
      <c r="F111" s="0" t="s">
        <v>3848</v>
      </c>
      <c r="G111" s="0" t="s">
        <v>4112</v>
      </c>
    </row>
    <row customHeight="1" ht="11.25">
      <c r="A112" s="0" t="s">
        <v>14</v>
      </c>
      <c r="B112" s="0" t="s">
        <v>4072</v>
      </c>
      <c r="C112" s="0" t="s">
        <v>4073</v>
      </c>
      <c r="D112" s="0" t="s">
        <v>4113</v>
      </c>
      <c r="E112" s="0" t="s">
        <v>4114</v>
      </c>
      <c r="F112" s="0" t="s">
        <v>3848</v>
      </c>
      <c r="G112" s="0" t="s">
        <v>4115</v>
      </c>
    </row>
    <row customHeight="1" ht="11.25">
      <c r="A113" s="0" t="s">
        <v>14</v>
      </c>
      <c r="B113" s="0" t="s">
        <v>4072</v>
      </c>
      <c r="C113" s="0" t="s">
        <v>4073</v>
      </c>
      <c r="D113" s="0" t="s">
        <v>4116</v>
      </c>
      <c r="E113" s="0" t="s">
        <v>4117</v>
      </c>
      <c r="F113" s="0" t="s">
        <v>3848</v>
      </c>
      <c r="G113" s="0" t="s">
        <v>4118</v>
      </c>
    </row>
    <row customHeight="1" ht="11.25">
      <c r="A114" s="0" t="s">
        <v>14</v>
      </c>
      <c r="B114" s="0" t="s">
        <v>4119</v>
      </c>
      <c r="C114" s="0" t="s">
        <v>4120</v>
      </c>
      <c r="D114" s="0" t="s">
        <v>4121</v>
      </c>
      <c r="E114" s="0" t="s">
        <v>4122</v>
      </c>
      <c r="F114" s="0" t="s">
        <v>3848</v>
      </c>
      <c r="G114" s="0" t="s">
        <v>4123</v>
      </c>
    </row>
    <row customHeight="1" ht="11.25">
      <c r="A115" s="0" t="s">
        <v>14</v>
      </c>
      <c r="B115" s="0" t="s">
        <v>4119</v>
      </c>
      <c r="C115" s="0" t="s">
        <v>4120</v>
      </c>
      <c r="D115" s="0" t="s">
        <v>3879</v>
      </c>
      <c r="E115" s="0" t="s">
        <v>4124</v>
      </c>
      <c r="F115" s="0" t="s">
        <v>3848</v>
      </c>
      <c r="G115" s="0" t="s">
        <v>4125</v>
      </c>
    </row>
    <row customHeight="1" ht="11.25">
      <c r="A116" s="0" t="s">
        <v>14</v>
      </c>
      <c r="B116" s="0" t="s">
        <v>4119</v>
      </c>
      <c r="C116" s="0" t="s">
        <v>4120</v>
      </c>
      <c r="D116" s="0" t="s">
        <v>4126</v>
      </c>
      <c r="E116" s="0" t="s">
        <v>4127</v>
      </c>
      <c r="F116" s="0" t="s">
        <v>3848</v>
      </c>
      <c r="G116" s="0" t="s">
        <v>4128</v>
      </c>
    </row>
    <row customHeight="1" ht="11.25">
      <c r="A117" s="0" t="s">
        <v>14</v>
      </c>
      <c r="B117" s="0" t="s">
        <v>4119</v>
      </c>
      <c r="C117" s="0" t="s">
        <v>4120</v>
      </c>
      <c r="D117" s="0" t="s">
        <v>4119</v>
      </c>
      <c r="E117" s="0" t="s">
        <v>4120</v>
      </c>
      <c r="F117" s="0" t="s">
        <v>3845</v>
      </c>
      <c r="G117" s="0" t="s">
        <v>4129</v>
      </c>
    </row>
    <row customHeight="1" ht="11.25">
      <c r="A118" s="0" t="s">
        <v>14</v>
      </c>
      <c r="B118" s="0" t="s">
        <v>4119</v>
      </c>
      <c r="C118" s="0" t="s">
        <v>4120</v>
      </c>
      <c r="D118" s="0" t="s">
        <v>4130</v>
      </c>
      <c r="E118" s="0" t="s">
        <v>4131</v>
      </c>
      <c r="F118" s="0" t="s">
        <v>3883</v>
      </c>
      <c r="G118" s="0" t="s">
        <v>4132</v>
      </c>
    </row>
    <row customHeight="1" ht="11.25">
      <c r="A119" s="0" t="s">
        <v>14</v>
      </c>
      <c r="B119" s="0" t="s">
        <v>4119</v>
      </c>
      <c r="C119" s="0" t="s">
        <v>4120</v>
      </c>
      <c r="D119" s="0" t="s">
        <v>4133</v>
      </c>
      <c r="E119" s="0" t="s">
        <v>4134</v>
      </c>
      <c r="F119" s="0" t="s">
        <v>3848</v>
      </c>
      <c r="G119" s="0" t="s">
        <v>4135</v>
      </c>
    </row>
    <row customHeight="1" ht="11.25">
      <c r="A120" s="0" t="s">
        <v>14</v>
      </c>
      <c r="B120" s="0" t="s">
        <v>4119</v>
      </c>
      <c r="C120" s="0" t="s">
        <v>4120</v>
      </c>
      <c r="D120" s="0" t="s">
        <v>4136</v>
      </c>
      <c r="E120" s="0" t="s">
        <v>4137</v>
      </c>
      <c r="F120" s="0" t="s">
        <v>3848</v>
      </c>
      <c r="G120" s="0" t="s">
        <v>4138</v>
      </c>
    </row>
    <row customHeight="1" ht="11.25">
      <c r="A121" s="0" t="s">
        <v>14</v>
      </c>
      <c r="B121" s="0" t="s">
        <v>4119</v>
      </c>
      <c r="C121" s="0" t="s">
        <v>4120</v>
      </c>
      <c r="D121" s="0" t="s">
        <v>4139</v>
      </c>
      <c r="E121" s="0" t="s">
        <v>4140</v>
      </c>
      <c r="F121" s="0" t="s">
        <v>3848</v>
      </c>
      <c r="G121" s="0" t="s">
        <v>4141</v>
      </c>
    </row>
    <row customHeight="1" ht="11.25">
      <c r="A122" s="0" t="s">
        <v>14</v>
      </c>
      <c r="B122" s="0" t="s">
        <v>4119</v>
      </c>
      <c r="C122" s="0" t="s">
        <v>4120</v>
      </c>
      <c r="D122" s="0" t="s">
        <v>4142</v>
      </c>
      <c r="E122" s="0" t="s">
        <v>4143</v>
      </c>
      <c r="F122" s="0" t="s">
        <v>3848</v>
      </c>
      <c r="G122" s="0" t="s">
        <v>4144</v>
      </c>
    </row>
    <row customHeight="1" ht="11.25">
      <c r="A123" s="0" t="s">
        <v>14</v>
      </c>
      <c r="B123" s="0" t="s">
        <v>4119</v>
      </c>
      <c r="C123" s="0" t="s">
        <v>4120</v>
      </c>
      <c r="D123" s="0" t="s">
        <v>4145</v>
      </c>
      <c r="E123" s="0" t="s">
        <v>4146</v>
      </c>
      <c r="F123" s="0" t="s">
        <v>3848</v>
      </c>
      <c r="G123" s="0" t="s">
        <v>4147</v>
      </c>
    </row>
    <row customHeight="1" ht="11.25">
      <c r="A124" s="0" t="s">
        <v>14</v>
      </c>
      <c r="B124" s="0" t="s">
        <v>4119</v>
      </c>
      <c r="C124" s="0" t="s">
        <v>4120</v>
      </c>
      <c r="D124" s="0" t="s">
        <v>4148</v>
      </c>
      <c r="E124" s="0" t="s">
        <v>4149</v>
      </c>
      <c r="F124" s="0" t="s">
        <v>3848</v>
      </c>
      <c r="G124" s="0" t="s">
        <v>4150</v>
      </c>
    </row>
    <row customHeight="1" ht="11.25">
      <c r="A125" s="0" t="s">
        <v>14</v>
      </c>
      <c r="B125" s="0" t="s">
        <v>4119</v>
      </c>
      <c r="C125" s="0" t="s">
        <v>4120</v>
      </c>
      <c r="D125" s="0" t="s">
        <v>4151</v>
      </c>
      <c r="E125" s="0" t="s">
        <v>4152</v>
      </c>
      <c r="F125" s="0" t="s">
        <v>3848</v>
      </c>
      <c r="G125" s="0" t="s">
        <v>4153</v>
      </c>
    </row>
    <row customHeight="1" ht="11.25">
      <c r="A126" s="0" t="s">
        <v>14</v>
      </c>
      <c r="B126" s="0" t="s">
        <v>4119</v>
      </c>
      <c r="C126" s="0" t="s">
        <v>4120</v>
      </c>
      <c r="D126" s="0" t="s">
        <v>4154</v>
      </c>
      <c r="E126" s="0" t="s">
        <v>4155</v>
      </c>
      <c r="F126" s="0" t="s">
        <v>3848</v>
      </c>
      <c r="G126" s="0" t="s">
        <v>4156</v>
      </c>
    </row>
    <row customHeight="1" ht="11.25">
      <c r="A127" s="0" t="s">
        <v>14</v>
      </c>
      <c r="B127" s="0" t="s">
        <v>4119</v>
      </c>
      <c r="C127" s="0" t="s">
        <v>4120</v>
      </c>
      <c r="D127" s="0" t="s">
        <v>4157</v>
      </c>
      <c r="E127" s="0" t="s">
        <v>4158</v>
      </c>
      <c r="F127" s="0" t="s">
        <v>3848</v>
      </c>
      <c r="G127" s="0" t="s">
        <v>4159</v>
      </c>
    </row>
    <row customHeight="1" ht="11.25">
      <c r="A128" s="0" t="s">
        <v>14</v>
      </c>
      <c r="B128" s="0" t="s">
        <v>4119</v>
      </c>
      <c r="C128" s="0" t="s">
        <v>4120</v>
      </c>
      <c r="D128" s="0" t="s">
        <v>4160</v>
      </c>
      <c r="E128" s="0" t="s">
        <v>4161</v>
      </c>
      <c r="F128" s="0" t="s">
        <v>3848</v>
      </c>
      <c r="G128" s="0" t="s">
        <v>4162</v>
      </c>
    </row>
    <row customHeight="1" ht="11.25">
      <c r="A129" s="0" t="s">
        <v>14</v>
      </c>
      <c r="B129" s="0" t="s">
        <v>4163</v>
      </c>
      <c r="C129" s="0" t="s">
        <v>4164</v>
      </c>
      <c r="D129" s="0" t="s">
        <v>4165</v>
      </c>
      <c r="E129" s="0" t="s">
        <v>4166</v>
      </c>
      <c r="F129" s="0" t="s">
        <v>3848</v>
      </c>
      <c r="G129" s="0" t="s">
        <v>4167</v>
      </c>
    </row>
    <row customHeight="1" ht="11.25">
      <c r="A130" s="0" t="s">
        <v>14</v>
      </c>
      <c r="B130" s="0" t="s">
        <v>4163</v>
      </c>
      <c r="C130" s="0" t="s">
        <v>4164</v>
      </c>
      <c r="D130" s="0" t="s">
        <v>4168</v>
      </c>
      <c r="E130" s="0" t="s">
        <v>4169</v>
      </c>
      <c r="F130" s="0" t="s">
        <v>3848</v>
      </c>
      <c r="G130" s="0" t="s">
        <v>4170</v>
      </c>
    </row>
    <row customHeight="1" ht="11.25">
      <c r="A131" s="0" t="s">
        <v>14</v>
      </c>
      <c r="B131" s="0" t="s">
        <v>4163</v>
      </c>
      <c r="C131" s="0" t="s">
        <v>4164</v>
      </c>
      <c r="D131" s="0" t="s">
        <v>4171</v>
      </c>
      <c r="E131" s="0" t="s">
        <v>4172</v>
      </c>
      <c r="F131" s="0" t="s">
        <v>3848</v>
      </c>
      <c r="G131" s="0" t="s">
        <v>4173</v>
      </c>
    </row>
    <row customHeight="1" ht="11.25">
      <c r="A132" s="0" t="s">
        <v>14</v>
      </c>
      <c r="B132" s="0" t="s">
        <v>4163</v>
      </c>
      <c r="C132" s="0" t="s">
        <v>4164</v>
      </c>
      <c r="D132" s="0" t="s">
        <v>4174</v>
      </c>
      <c r="E132" s="0" t="s">
        <v>4175</v>
      </c>
      <c r="F132" s="0" t="s">
        <v>3848</v>
      </c>
      <c r="G132" s="0" t="s">
        <v>4176</v>
      </c>
    </row>
    <row customHeight="1" ht="11.25">
      <c r="A133" s="0" t="s">
        <v>14</v>
      </c>
      <c r="B133" s="0" t="s">
        <v>4163</v>
      </c>
      <c r="C133" s="0" t="s">
        <v>4164</v>
      </c>
      <c r="D133" s="0" t="s">
        <v>4177</v>
      </c>
      <c r="E133" s="0" t="s">
        <v>4178</v>
      </c>
      <c r="F133" s="0" t="s">
        <v>3848</v>
      </c>
      <c r="G133" s="0" t="s">
        <v>4179</v>
      </c>
    </row>
    <row customHeight="1" ht="11.25">
      <c r="A134" s="0" t="s">
        <v>14</v>
      </c>
      <c r="B134" s="0" t="s">
        <v>4163</v>
      </c>
      <c r="C134" s="0" t="s">
        <v>4164</v>
      </c>
      <c r="D134" s="0" t="s">
        <v>4163</v>
      </c>
      <c r="E134" s="0" t="s">
        <v>4164</v>
      </c>
      <c r="F134" s="0" t="s">
        <v>3845</v>
      </c>
      <c r="G134" s="0" t="s">
        <v>4180</v>
      </c>
    </row>
    <row customHeight="1" ht="11.25">
      <c r="A135" s="0" t="s">
        <v>14</v>
      </c>
      <c r="B135" s="0" t="s">
        <v>4163</v>
      </c>
      <c r="C135" s="0" t="s">
        <v>4164</v>
      </c>
      <c r="D135" s="0" t="s">
        <v>4181</v>
      </c>
      <c r="E135" s="0" t="s">
        <v>4182</v>
      </c>
      <c r="F135" s="0" t="s">
        <v>4017</v>
      </c>
      <c r="G135" s="0" t="s">
        <v>4183</v>
      </c>
    </row>
    <row customHeight="1" ht="11.25">
      <c r="A136" s="0" t="s">
        <v>14</v>
      </c>
      <c r="B136" s="0" t="s">
        <v>4163</v>
      </c>
      <c r="C136" s="0" t="s">
        <v>4164</v>
      </c>
      <c r="D136" s="0" t="s">
        <v>4184</v>
      </c>
      <c r="E136" s="0" t="s">
        <v>4185</v>
      </c>
      <c r="F136" s="0" t="s">
        <v>3848</v>
      </c>
      <c r="G136" s="0" t="s">
        <v>4186</v>
      </c>
    </row>
    <row customHeight="1" ht="11.25">
      <c r="A137" s="0" t="s">
        <v>14</v>
      </c>
      <c r="B137" s="0" t="s">
        <v>4163</v>
      </c>
      <c r="C137" s="0" t="s">
        <v>4164</v>
      </c>
      <c r="D137" s="0" t="s">
        <v>4142</v>
      </c>
      <c r="E137" s="0" t="s">
        <v>4187</v>
      </c>
      <c r="F137" s="0" t="s">
        <v>3848</v>
      </c>
      <c r="G137" s="0" t="s">
        <v>4188</v>
      </c>
    </row>
    <row customHeight="1" ht="11.25">
      <c r="A138" s="0" t="s">
        <v>14</v>
      </c>
      <c r="B138" s="0" t="s">
        <v>4163</v>
      </c>
      <c r="C138" s="0" t="s">
        <v>4164</v>
      </c>
      <c r="D138" s="0" t="s">
        <v>4189</v>
      </c>
      <c r="E138" s="0" t="s">
        <v>4190</v>
      </c>
      <c r="F138" s="0" t="s">
        <v>3848</v>
      </c>
      <c r="G138" s="0" t="s">
        <v>4191</v>
      </c>
    </row>
    <row customHeight="1" ht="11.25">
      <c r="A139" s="0" t="s">
        <v>14</v>
      </c>
      <c r="B139" s="0" t="s">
        <v>4163</v>
      </c>
      <c r="C139" s="0" t="s">
        <v>4164</v>
      </c>
      <c r="D139" s="0" t="s">
        <v>4192</v>
      </c>
      <c r="E139" s="0" t="s">
        <v>4193</v>
      </c>
      <c r="F139" s="0" t="s">
        <v>3848</v>
      </c>
      <c r="G139" s="0" t="s">
        <v>4194</v>
      </c>
    </row>
    <row customHeight="1" ht="11.25">
      <c r="A140" s="0" t="s">
        <v>14</v>
      </c>
      <c r="B140" s="0" t="s">
        <v>4163</v>
      </c>
      <c r="C140" s="0" t="s">
        <v>4164</v>
      </c>
      <c r="D140" s="0" t="s">
        <v>3900</v>
      </c>
      <c r="E140" s="0" t="s">
        <v>4195</v>
      </c>
      <c r="F140" s="0" t="s">
        <v>3848</v>
      </c>
      <c r="G140" s="0" t="s">
        <v>4196</v>
      </c>
    </row>
    <row customHeight="1" ht="11.25">
      <c r="A141" s="0" t="s">
        <v>14</v>
      </c>
      <c r="B141" s="0" t="s">
        <v>4163</v>
      </c>
      <c r="C141" s="0" t="s">
        <v>4164</v>
      </c>
      <c r="D141" s="0" t="s">
        <v>4197</v>
      </c>
      <c r="E141" s="0" t="s">
        <v>4198</v>
      </c>
      <c r="F141" s="0" t="s">
        <v>3848</v>
      </c>
      <c r="G141" s="0" t="s">
        <v>4199</v>
      </c>
    </row>
    <row customHeight="1" ht="11.25">
      <c r="A142" s="0" t="s">
        <v>14</v>
      </c>
      <c r="B142" s="0" t="s">
        <v>4163</v>
      </c>
      <c r="C142" s="0" t="s">
        <v>4164</v>
      </c>
      <c r="D142" s="0" t="s">
        <v>4200</v>
      </c>
      <c r="E142" s="0" t="s">
        <v>4201</v>
      </c>
      <c r="F142" s="0" t="s">
        <v>3848</v>
      </c>
      <c r="G142" s="0" t="s">
        <v>4202</v>
      </c>
    </row>
    <row customHeight="1" ht="11.25">
      <c r="A143" s="0" t="s">
        <v>14</v>
      </c>
      <c r="B143" s="0" t="s">
        <v>4203</v>
      </c>
      <c r="C143" s="0" t="s">
        <v>4204</v>
      </c>
      <c r="D143" s="0" t="s">
        <v>4205</v>
      </c>
      <c r="E143" s="0" t="s">
        <v>4206</v>
      </c>
      <c r="F143" s="0" t="s">
        <v>3848</v>
      </c>
      <c r="G143" s="0" t="s">
        <v>4207</v>
      </c>
    </row>
    <row customHeight="1" ht="11.25">
      <c r="A144" s="0" t="s">
        <v>14</v>
      </c>
      <c r="B144" s="0" t="s">
        <v>4203</v>
      </c>
      <c r="C144" s="0" t="s">
        <v>4204</v>
      </c>
      <c r="D144" s="0" t="s">
        <v>4208</v>
      </c>
      <c r="E144" s="0" t="s">
        <v>4209</v>
      </c>
      <c r="F144" s="0" t="s">
        <v>3848</v>
      </c>
      <c r="G144" s="0" t="s">
        <v>4210</v>
      </c>
    </row>
    <row customHeight="1" ht="11.25">
      <c r="A145" s="0" t="s">
        <v>14</v>
      </c>
      <c r="B145" s="0" t="s">
        <v>4203</v>
      </c>
      <c r="C145" s="0" t="s">
        <v>4204</v>
      </c>
      <c r="D145" s="0" t="s">
        <v>4082</v>
      </c>
      <c r="E145" s="0" t="s">
        <v>4211</v>
      </c>
      <c r="F145" s="0" t="s">
        <v>3848</v>
      </c>
      <c r="G145" s="0" t="s">
        <v>4212</v>
      </c>
    </row>
    <row customHeight="1" ht="11.25">
      <c r="A146" s="0" t="s">
        <v>14</v>
      </c>
      <c r="B146" s="0" t="s">
        <v>4203</v>
      </c>
      <c r="C146" s="0" t="s">
        <v>4204</v>
      </c>
      <c r="D146" s="0" t="s">
        <v>4213</v>
      </c>
      <c r="E146" s="0" t="s">
        <v>4214</v>
      </c>
      <c r="F146" s="0" t="s">
        <v>3848</v>
      </c>
      <c r="G146" s="0" t="s">
        <v>4215</v>
      </c>
    </row>
    <row customHeight="1" ht="11.25">
      <c r="A147" s="0" t="s">
        <v>14</v>
      </c>
      <c r="B147" s="0" t="s">
        <v>4203</v>
      </c>
      <c r="C147" s="0" t="s">
        <v>4204</v>
      </c>
      <c r="D147" s="0" t="s">
        <v>4216</v>
      </c>
      <c r="E147" s="0" t="s">
        <v>4217</v>
      </c>
      <c r="F147" s="0" t="s">
        <v>3848</v>
      </c>
      <c r="G147" s="0" t="s">
        <v>4218</v>
      </c>
    </row>
    <row customHeight="1" ht="11.25">
      <c r="A148" s="0" t="s">
        <v>14</v>
      </c>
      <c r="B148" s="0" t="s">
        <v>4203</v>
      </c>
      <c r="C148" s="0" t="s">
        <v>4204</v>
      </c>
      <c r="D148" s="0" t="s">
        <v>4203</v>
      </c>
      <c r="E148" s="0" t="s">
        <v>4204</v>
      </c>
      <c r="F148" s="0" t="s">
        <v>3845</v>
      </c>
      <c r="G148" s="0" t="s">
        <v>4219</v>
      </c>
    </row>
    <row customHeight="1" ht="11.25">
      <c r="A149" s="0" t="s">
        <v>14</v>
      </c>
      <c r="B149" s="0" t="s">
        <v>4203</v>
      </c>
      <c r="C149" s="0" t="s">
        <v>4204</v>
      </c>
      <c r="D149" s="0" t="s">
        <v>4220</v>
      </c>
      <c r="E149" s="0" t="s">
        <v>4221</v>
      </c>
      <c r="F149" s="0" t="s">
        <v>3848</v>
      </c>
      <c r="G149" s="0" t="s">
        <v>4222</v>
      </c>
    </row>
    <row customHeight="1" ht="11.25">
      <c r="A150" s="0" t="s">
        <v>14</v>
      </c>
      <c r="B150" s="0" t="s">
        <v>4203</v>
      </c>
      <c r="C150" s="0" t="s">
        <v>4204</v>
      </c>
      <c r="D150" s="0" t="s">
        <v>4223</v>
      </c>
      <c r="E150" s="0" t="s">
        <v>4224</v>
      </c>
      <c r="F150" s="0" t="s">
        <v>3848</v>
      </c>
      <c r="G150" s="0" t="s">
        <v>4225</v>
      </c>
    </row>
    <row customHeight="1" ht="11.25">
      <c r="A151" s="0" t="s">
        <v>14</v>
      </c>
      <c r="B151" s="0" t="s">
        <v>4203</v>
      </c>
      <c r="C151" s="0" t="s">
        <v>4204</v>
      </c>
      <c r="D151" s="0" t="s">
        <v>4226</v>
      </c>
      <c r="E151" s="0" t="s">
        <v>4227</v>
      </c>
      <c r="F151" s="0" t="s">
        <v>3848</v>
      </c>
      <c r="G151" s="0" t="s">
        <v>4228</v>
      </c>
    </row>
    <row customHeight="1" ht="11.25">
      <c r="A152" s="0" t="s">
        <v>14</v>
      </c>
      <c r="B152" s="0" t="s">
        <v>4203</v>
      </c>
      <c r="C152" s="0" t="s">
        <v>4204</v>
      </c>
      <c r="D152" s="0" t="s">
        <v>4107</v>
      </c>
      <c r="E152" s="0" t="s">
        <v>4229</v>
      </c>
      <c r="F152" s="0" t="s">
        <v>3848</v>
      </c>
      <c r="G152" s="0" t="s">
        <v>4230</v>
      </c>
    </row>
    <row customHeight="1" ht="11.25">
      <c r="A153" s="0" t="s">
        <v>14</v>
      </c>
      <c r="B153" s="0" t="s">
        <v>4203</v>
      </c>
      <c r="C153" s="0" t="s">
        <v>4204</v>
      </c>
      <c r="D153" s="0" t="s">
        <v>4231</v>
      </c>
      <c r="E153" s="0" t="s">
        <v>4232</v>
      </c>
      <c r="F153" s="0" t="s">
        <v>4017</v>
      </c>
      <c r="G153" s="0" t="s">
        <v>4233</v>
      </c>
    </row>
    <row customHeight="1" ht="11.25">
      <c r="A154" s="0" t="s">
        <v>14</v>
      </c>
      <c r="B154" s="0" t="s">
        <v>4203</v>
      </c>
      <c r="C154" s="0" t="s">
        <v>4204</v>
      </c>
      <c r="D154" s="0" t="s">
        <v>4234</v>
      </c>
      <c r="E154" s="0" t="s">
        <v>4235</v>
      </c>
      <c r="F154" s="0" t="s">
        <v>3848</v>
      </c>
      <c r="G154" s="0" t="s">
        <v>4236</v>
      </c>
    </row>
    <row customHeight="1" ht="11.25">
      <c r="A155" s="0" t="s">
        <v>14</v>
      </c>
      <c r="B155" s="0" t="s">
        <v>4203</v>
      </c>
      <c r="C155" s="0" t="s">
        <v>4204</v>
      </c>
      <c r="D155" s="0" t="s">
        <v>4237</v>
      </c>
      <c r="E155" s="0" t="s">
        <v>4238</v>
      </c>
      <c r="F155" s="0" t="s">
        <v>3848</v>
      </c>
      <c r="G155" s="0" t="s">
        <v>4239</v>
      </c>
    </row>
    <row customHeight="1" ht="11.25">
      <c r="A156" s="0" t="s">
        <v>14</v>
      </c>
      <c r="B156" s="0" t="s">
        <v>4203</v>
      </c>
      <c r="C156" s="0" t="s">
        <v>4204</v>
      </c>
      <c r="D156" s="0" t="s">
        <v>4240</v>
      </c>
      <c r="E156" s="0" t="s">
        <v>4241</v>
      </c>
      <c r="F156" s="0" t="s">
        <v>3848</v>
      </c>
      <c r="G156" s="0" t="s">
        <v>4242</v>
      </c>
    </row>
    <row customHeight="1" ht="11.25">
      <c r="A157" s="0" t="s">
        <v>14</v>
      </c>
      <c r="B157" s="0" t="s">
        <v>4203</v>
      </c>
      <c r="C157" s="0" t="s">
        <v>4204</v>
      </c>
      <c r="D157" s="0" t="s">
        <v>4243</v>
      </c>
      <c r="E157" s="0" t="s">
        <v>4244</v>
      </c>
      <c r="F157" s="0" t="s">
        <v>3848</v>
      </c>
      <c r="G157" s="0" t="s">
        <v>4245</v>
      </c>
    </row>
    <row customHeight="1" ht="11.25">
      <c r="A158" s="0" t="s">
        <v>14</v>
      </c>
      <c r="B158" s="0" t="s">
        <v>4203</v>
      </c>
      <c r="C158" s="0" t="s">
        <v>4204</v>
      </c>
      <c r="D158" s="0" t="s">
        <v>4060</v>
      </c>
      <c r="E158" s="0" t="s">
        <v>4246</v>
      </c>
      <c r="F158" s="0" t="s">
        <v>3848</v>
      </c>
      <c r="G158" s="0" t="s">
        <v>4247</v>
      </c>
    </row>
    <row customHeight="1" ht="11.25">
      <c r="A159" s="0" t="s">
        <v>14</v>
      </c>
      <c r="B159" s="0" t="s">
        <v>4203</v>
      </c>
      <c r="C159" s="0" t="s">
        <v>4204</v>
      </c>
      <c r="D159" s="0" t="s">
        <v>4063</v>
      </c>
      <c r="E159" s="0" t="s">
        <v>4248</v>
      </c>
      <c r="F159" s="0" t="s">
        <v>3848</v>
      </c>
      <c r="G159" s="0" t="s">
        <v>4249</v>
      </c>
    </row>
    <row customHeight="1" ht="11.25">
      <c r="A160" s="0" t="s">
        <v>14</v>
      </c>
      <c r="B160" s="0" t="s">
        <v>4203</v>
      </c>
      <c r="C160" s="0" t="s">
        <v>4204</v>
      </c>
      <c r="D160" s="0" t="s">
        <v>4250</v>
      </c>
      <c r="E160" s="0" t="s">
        <v>4251</v>
      </c>
      <c r="F160" s="0" t="s">
        <v>3848</v>
      </c>
      <c r="G160" s="0" t="s">
        <v>4252</v>
      </c>
    </row>
    <row customHeight="1" ht="11.25">
      <c r="A161" s="0" t="s">
        <v>14</v>
      </c>
      <c r="B161" s="0" t="s">
        <v>4203</v>
      </c>
      <c r="C161" s="0" t="s">
        <v>4204</v>
      </c>
      <c r="D161" s="0" t="s">
        <v>4253</v>
      </c>
      <c r="E161" s="0" t="s">
        <v>4254</v>
      </c>
      <c r="F161" s="0" t="s">
        <v>3848</v>
      </c>
      <c r="G161" s="0" t="s">
        <v>4255</v>
      </c>
    </row>
    <row customHeight="1" ht="11.25">
      <c r="A162" s="0" t="s">
        <v>14</v>
      </c>
      <c r="B162" s="0" t="s">
        <v>4203</v>
      </c>
      <c r="C162" s="0" t="s">
        <v>4204</v>
      </c>
      <c r="D162" s="0" t="s">
        <v>4256</v>
      </c>
      <c r="E162" s="0" t="s">
        <v>4257</v>
      </c>
      <c r="F162" s="0" t="s">
        <v>3848</v>
      </c>
      <c r="G162" s="0" t="s">
        <v>4258</v>
      </c>
    </row>
    <row customHeight="1" ht="11.25">
      <c r="A163" s="0" t="s">
        <v>14</v>
      </c>
      <c r="B163" s="0" t="s">
        <v>4259</v>
      </c>
      <c r="C163" s="0" t="s">
        <v>4260</v>
      </c>
      <c r="D163" s="0" t="s">
        <v>3879</v>
      </c>
      <c r="E163" s="0" t="s">
        <v>4261</v>
      </c>
      <c r="F163" s="0" t="s">
        <v>3848</v>
      </c>
      <c r="G163" s="0" t="s">
        <v>4262</v>
      </c>
    </row>
    <row customHeight="1" ht="11.25">
      <c r="A164" s="0" t="s">
        <v>14</v>
      </c>
      <c r="B164" s="0" t="s">
        <v>4259</v>
      </c>
      <c r="C164" s="0" t="s">
        <v>4260</v>
      </c>
      <c r="D164" s="0" t="s">
        <v>4263</v>
      </c>
      <c r="E164" s="0" t="s">
        <v>4264</v>
      </c>
      <c r="F164" s="0" t="s">
        <v>3848</v>
      </c>
      <c r="G164" s="0" t="s">
        <v>4265</v>
      </c>
    </row>
    <row customHeight="1" ht="11.25">
      <c r="A165" s="0" t="s">
        <v>14</v>
      </c>
      <c r="B165" s="0" t="s">
        <v>4259</v>
      </c>
      <c r="C165" s="0" t="s">
        <v>4260</v>
      </c>
      <c r="D165" s="0" t="s">
        <v>4266</v>
      </c>
      <c r="E165" s="0" t="s">
        <v>4267</v>
      </c>
      <c r="F165" s="0" t="s">
        <v>3848</v>
      </c>
      <c r="G165" s="0" t="s">
        <v>4268</v>
      </c>
    </row>
    <row customHeight="1" ht="11.25">
      <c r="A166" s="0" t="s">
        <v>14</v>
      </c>
      <c r="B166" s="0" t="s">
        <v>4259</v>
      </c>
      <c r="C166" s="0" t="s">
        <v>4260</v>
      </c>
      <c r="D166" s="0" t="s">
        <v>4269</v>
      </c>
      <c r="E166" s="0" t="s">
        <v>4270</v>
      </c>
      <c r="F166" s="0" t="s">
        <v>3848</v>
      </c>
      <c r="G166" s="0" t="s">
        <v>4271</v>
      </c>
    </row>
    <row customHeight="1" ht="11.25">
      <c r="A167" s="0" t="s">
        <v>14</v>
      </c>
      <c r="B167" s="0" t="s">
        <v>4259</v>
      </c>
      <c r="C167" s="0" t="s">
        <v>4260</v>
      </c>
      <c r="D167" s="0" t="s">
        <v>4272</v>
      </c>
      <c r="E167" s="0" t="s">
        <v>4273</v>
      </c>
      <c r="F167" s="0" t="s">
        <v>3848</v>
      </c>
      <c r="G167" s="0" t="s">
        <v>4274</v>
      </c>
    </row>
    <row customHeight="1" ht="11.25">
      <c r="A168" s="0" t="s">
        <v>14</v>
      </c>
      <c r="B168" s="0" t="s">
        <v>4259</v>
      </c>
      <c r="C168" s="0" t="s">
        <v>4260</v>
      </c>
      <c r="D168" s="0" t="s">
        <v>4181</v>
      </c>
      <c r="E168" s="0" t="s">
        <v>4275</v>
      </c>
      <c r="F168" s="0" t="s">
        <v>3848</v>
      </c>
      <c r="G168" s="0" t="s">
        <v>4276</v>
      </c>
    </row>
    <row customHeight="1" ht="11.25">
      <c r="A169" s="0" t="s">
        <v>14</v>
      </c>
      <c r="B169" s="0" t="s">
        <v>4259</v>
      </c>
      <c r="C169" s="0" t="s">
        <v>4260</v>
      </c>
      <c r="D169" s="0" t="s">
        <v>4277</v>
      </c>
      <c r="E169" s="0" t="s">
        <v>4278</v>
      </c>
      <c r="F169" s="0" t="s">
        <v>3848</v>
      </c>
      <c r="G169" s="0" t="s">
        <v>4279</v>
      </c>
    </row>
    <row customHeight="1" ht="11.25">
      <c r="A170" s="0" t="s">
        <v>14</v>
      </c>
      <c r="B170" s="0" t="s">
        <v>4259</v>
      </c>
      <c r="C170" s="0" t="s">
        <v>4260</v>
      </c>
      <c r="D170" s="0" t="s">
        <v>4259</v>
      </c>
      <c r="E170" s="0" t="s">
        <v>4260</v>
      </c>
      <c r="F170" s="0" t="s">
        <v>3845</v>
      </c>
      <c r="G170" s="0" t="s">
        <v>4280</v>
      </c>
    </row>
    <row customHeight="1" ht="11.25">
      <c r="A171" s="0" t="s">
        <v>14</v>
      </c>
      <c r="B171" s="0" t="s">
        <v>4259</v>
      </c>
      <c r="C171" s="0" t="s">
        <v>4260</v>
      </c>
      <c r="D171" s="0" t="s">
        <v>4281</v>
      </c>
      <c r="E171" s="0" t="s">
        <v>4282</v>
      </c>
      <c r="F171" s="0" t="s">
        <v>3848</v>
      </c>
      <c r="G171" s="0" t="s">
        <v>4283</v>
      </c>
    </row>
    <row customHeight="1" ht="11.25">
      <c r="A172" s="0" t="s">
        <v>14</v>
      </c>
      <c r="B172" s="0" t="s">
        <v>4259</v>
      </c>
      <c r="C172" s="0" t="s">
        <v>4260</v>
      </c>
      <c r="D172" s="0" t="s">
        <v>4284</v>
      </c>
      <c r="E172" s="0" t="s">
        <v>4285</v>
      </c>
      <c r="F172" s="0" t="s">
        <v>3848</v>
      </c>
      <c r="G172" s="0" t="s">
        <v>4286</v>
      </c>
    </row>
    <row customHeight="1" ht="11.25">
      <c r="A173" s="0" t="s">
        <v>14</v>
      </c>
      <c r="B173" s="0" t="s">
        <v>4259</v>
      </c>
      <c r="C173" s="0" t="s">
        <v>4260</v>
      </c>
      <c r="D173" s="0" t="s">
        <v>4287</v>
      </c>
      <c r="E173" s="0" t="s">
        <v>4288</v>
      </c>
      <c r="F173" s="0" t="s">
        <v>3848</v>
      </c>
      <c r="G173" s="0" t="s">
        <v>4289</v>
      </c>
    </row>
    <row customHeight="1" ht="11.25">
      <c r="A174" s="0" t="s">
        <v>14</v>
      </c>
      <c r="B174" s="0" t="s">
        <v>4259</v>
      </c>
      <c r="C174" s="0" t="s">
        <v>4260</v>
      </c>
      <c r="D174" s="0" t="s">
        <v>4290</v>
      </c>
      <c r="E174" s="0" t="s">
        <v>4291</v>
      </c>
      <c r="F174" s="0" t="s">
        <v>3848</v>
      </c>
      <c r="G174" s="0" t="s">
        <v>4292</v>
      </c>
    </row>
    <row customHeight="1" ht="11.25">
      <c r="A175" s="0" t="s">
        <v>14</v>
      </c>
      <c r="B175" s="0" t="s">
        <v>4293</v>
      </c>
      <c r="C175" s="0" t="s">
        <v>4294</v>
      </c>
      <c r="D175" s="0" t="s">
        <v>4295</v>
      </c>
      <c r="E175" s="0" t="s">
        <v>4296</v>
      </c>
      <c r="F175" s="0" t="s">
        <v>3848</v>
      </c>
      <c r="G175" s="0" t="s">
        <v>4297</v>
      </c>
    </row>
    <row customHeight="1" ht="11.25">
      <c r="A176" s="0" t="s">
        <v>14</v>
      </c>
      <c r="B176" s="0" t="s">
        <v>4293</v>
      </c>
      <c r="C176" s="0" t="s">
        <v>4294</v>
      </c>
      <c r="D176" s="0" t="s">
        <v>4298</v>
      </c>
      <c r="E176" s="0" t="s">
        <v>4299</v>
      </c>
      <c r="F176" s="0" t="s">
        <v>3848</v>
      </c>
      <c r="G176" s="0" t="s">
        <v>4300</v>
      </c>
    </row>
    <row customHeight="1" ht="11.25">
      <c r="A177" s="0" t="s">
        <v>14</v>
      </c>
      <c r="B177" s="0" t="s">
        <v>4293</v>
      </c>
      <c r="C177" s="0" t="s">
        <v>4294</v>
      </c>
      <c r="D177" s="0" t="s">
        <v>4301</v>
      </c>
      <c r="E177" s="0" t="s">
        <v>4302</v>
      </c>
      <c r="F177" s="0" t="s">
        <v>3848</v>
      </c>
      <c r="G177" s="0" t="s">
        <v>4303</v>
      </c>
    </row>
    <row customHeight="1" ht="11.25">
      <c r="A178" s="0" t="s">
        <v>14</v>
      </c>
      <c r="B178" s="0" t="s">
        <v>4293</v>
      </c>
      <c r="C178" s="0" t="s">
        <v>4294</v>
      </c>
      <c r="D178" s="0" t="s">
        <v>4304</v>
      </c>
      <c r="E178" s="0" t="s">
        <v>4305</v>
      </c>
      <c r="F178" s="0" t="s">
        <v>3848</v>
      </c>
      <c r="G178" s="0" t="s">
        <v>4306</v>
      </c>
    </row>
    <row customHeight="1" ht="11.25">
      <c r="A179" s="0" t="s">
        <v>14</v>
      </c>
      <c r="B179" s="0" t="s">
        <v>4293</v>
      </c>
      <c r="C179" s="0" t="s">
        <v>4294</v>
      </c>
      <c r="D179" s="0" t="s">
        <v>4293</v>
      </c>
      <c r="E179" s="0" t="s">
        <v>4294</v>
      </c>
      <c r="F179" s="0" t="s">
        <v>3845</v>
      </c>
      <c r="G179" s="0" t="s">
        <v>4307</v>
      </c>
    </row>
    <row customHeight="1" ht="11.25">
      <c r="A180" s="0" t="s">
        <v>14</v>
      </c>
      <c r="B180" s="0" t="s">
        <v>4293</v>
      </c>
      <c r="C180" s="0" t="s">
        <v>4294</v>
      </c>
      <c r="D180" s="0" t="s">
        <v>4308</v>
      </c>
      <c r="E180" s="0" t="s">
        <v>4309</v>
      </c>
      <c r="F180" s="0" t="s">
        <v>3848</v>
      </c>
      <c r="G180" s="0" t="s">
        <v>4310</v>
      </c>
    </row>
    <row customHeight="1" ht="11.25">
      <c r="A181" s="0" t="s">
        <v>14</v>
      </c>
      <c r="B181" s="0" t="s">
        <v>4293</v>
      </c>
      <c r="C181" s="0" t="s">
        <v>4294</v>
      </c>
      <c r="D181" s="0" t="s">
        <v>4311</v>
      </c>
      <c r="E181" s="0" t="s">
        <v>4312</v>
      </c>
      <c r="F181" s="0" t="s">
        <v>3848</v>
      </c>
      <c r="G181" s="0" t="s">
        <v>4313</v>
      </c>
    </row>
    <row customHeight="1" ht="11.25">
      <c r="A182" s="0" t="s">
        <v>14</v>
      </c>
      <c r="B182" s="0" t="s">
        <v>4293</v>
      </c>
      <c r="C182" s="0" t="s">
        <v>4294</v>
      </c>
      <c r="D182" s="0" t="s">
        <v>4314</v>
      </c>
      <c r="E182" s="0" t="s">
        <v>4315</v>
      </c>
      <c r="F182" s="0" t="s">
        <v>3848</v>
      </c>
      <c r="G182" s="0" t="s">
        <v>4316</v>
      </c>
    </row>
    <row customHeight="1" ht="11.25">
      <c r="A183" s="0" t="s">
        <v>14</v>
      </c>
      <c r="B183" s="0" t="s">
        <v>4293</v>
      </c>
      <c r="C183" s="0" t="s">
        <v>4294</v>
      </c>
      <c r="D183" s="0" t="s">
        <v>4317</v>
      </c>
      <c r="E183" s="0" t="s">
        <v>4318</v>
      </c>
      <c r="F183" s="0" t="s">
        <v>3848</v>
      </c>
      <c r="G183" s="0" t="s">
        <v>4319</v>
      </c>
    </row>
    <row customHeight="1" ht="11.25">
      <c r="A184" s="0" t="s">
        <v>14</v>
      </c>
      <c r="B184" s="0" t="s">
        <v>4293</v>
      </c>
      <c r="C184" s="0" t="s">
        <v>4294</v>
      </c>
      <c r="D184" s="0" t="s">
        <v>4320</v>
      </c>
      <c r="E184" s="0" t="s">
        <v>4321</v>
      </c>
      <c r="F184" s="0" t="s">
        <v>3848</v>
      </c>
      <c r="G184" s="0" t="s">
        <v>4322</v>
      </c>
    </row>
    <row customHeight="1" ht="11.25">
      <c r="A185" s="0" t="s">
        <v>14</v>
      </c>
      <c r="B185" s="0" t="s">
        <v>4293</v>
      </c>
      <c r="C185" s="0" t="s">
        <v>4294</v>
      </c>
      <c r="D185" s="0" t="s">
        <v>4323</v>
      </c>
      <c r="E185" s="0" t="s">
        <v>4324</v>
      </c>
      <c r="F185" s="0" t="s">
        <v>3848</v>
      </c>
      <c r="G185" s="0" t="s">
        <v>4325</v>
      </c>
    </row>
    <row customHeight="1" ht="11.25">
      <c r="A186" s="0" t="s">
        <v>14</v>
      </c>
      <c r="B186" s="0" t="s">
        <v>4326</v>
      </c>
      <c r="C186" s="0" t="s">
        <v>4327</v>
      </c>
      <c r="D186" s="0" t="s">
        <v>4328</v>
      </c>
      <c r="E186" s="0" t="s">
        <v>4329</v>
      </c>
      <c r="F186" s="0" t="s">
        <v>3848</v>
      </c>
      <c r="G186" s="0" t="s">
        <v>4330</v>
      </c>
    </row>
    <row customHeight="1" ht="11.25">
      <c r="A187" s="0" t="s">
        <v>14</v>
      </c>
      <c r="B187" s="0" t="s">
        <v>4326</v>
      </c>
      <c r="C187" s="0" t="s">
        <v>4327</v>
      </c>
      <c r="D187" s="0" t="s">
        <v>4331</v>
      </c>
      <c r="E187" s="0" t="s">
        <v>4332</v>
      </c>
      <c r="F187" s="0" t="s">
        <v>3848</v>
      </c>
      <c r="G187" s="0" t="s">
        <v>4333</v>
      </c>
    </row>
    <row customHeight="1" ht="11.25">
      <c r="A188" s="0" t="s">
        <v>14</v>
      </c>
      <c r="B188" s="0" t="s">
        <v>4326</v>
      </c>
      <c r="C188" s="0" t="s">
        <v>4327</v>
      </c>
      <c r="D188" s="0" t="s">
        <v>4334</v>
      </c>
      <c r="E188" s="0" t="s">
        <v>4335</v>
      </c>
      <c r="F188" s="0" t="s">
        <v>3848</v>
      </c>
      <c r="G188" s="0" t="s">
        <v>4336</v>
      </c>
    </row>
    <row customHeight="1" ht="11.25">
      <c r="A189" s="0" t="s">
        <v>14</v>
      </c>
      <c r="B189" s="0" t="s">
        <v>4326</v>
      </c>
      <c r="C189" s="0" t="s">
        <v>4327</v>
      </c>
      <c r="D189" s="0" t="s">
        <v>4301</v>
      </c>
      <c r="E189" s="0" t="s">
        <v>4337</v>
      </c>
      <c r="F189" s="0" t="s">
        <v>3848</v>
      </c>
      <c r="G189" s="0" t="s">
        <v>4338</v>
      </c>
    </row>
    <row customHeight="1" ht="11.25">
      <c r="A190" s="0" t="s">
        <v>14</v>
      </c>
      <c r="B190" s="0" t="s">
        <v>4326</v>
      </c>
      <c r="C190" s="0" t="s">
        <v>4327</v>
      </c>
      <c r="D190" s="0" t="s">
        <v>4326</v>
      </c>
      <c r="E190" s="0" t="s">
        <v>4327</v>
      </c>
      <c r="F190" s="0" t="s">
        <v>3845</v>
      </c>
      <c r="G190" s="0" t="s">
        <v>4339</v>
      </c>
    </row>
    <row customHeight="1" ht="11.25">
      <c r="A191" s="0" t="s">
        <v>14</v>
      </c>
      <c r="B191" s="0" t="s">
        <v>4326</v>
      </c>
      <c r="C191" s="0" t="s">
        <v>4327</v>
      </c>
      <c r="D191" s="0" t="s">
        <v>4340</v>
      </c>
      <c r="E191" s="0" t="s">
        <v>4341</v>
      </c>
      <c r="F191" s="0" t="s">
        <v>4017</v>
      </c>
      <c r="G191" s="0" t="s">
        <v>4342</v>
      </c>
    </row>
    <row customHeight="1" ht="11.25">
      <c r="A192" s="0" t="s">
        <v>14</v>
      </c>
      <c r="B192" s="0" t="s">
        <v>4326</v>
      </c>
      <c r="C192" s="0" t="s">
        <v>4327</v>
      </c>
      <c r="D192" s="0" t="s">
        <v>4343</v>
      </c>
      <c r="E192" s="0" t="s">
        <v>4344</v>
      </c>
      <c r="F192" s="0" t="s">
        <v>3848</v>
      </c>
      <c r="G192" s="0" t="s">
        <v>4345</v>
      </c>
    </row>
    <row customHeight="1" ht="11.25">
      <c r="A193" s="0" t="s">
        <v>14</v>
      </c>
      <c r="B193" s="0" t="s">
        <v>4326</v>
      </c>
      <c r="C193" s="0" t="s">
        <v>4327</v>
      </c>
      <c r="D193" s="0" t="s">
        <v>4092</v>
      </c>
      <c r="E193" s="0" t="s">
        <v>4346</v>
      </c>
      <c r="F193" s="0" t="s">
        <v>3848</v>
      </c>
      <c r="G193" s="0" t="s">
        <v>4347</v>
      </c>
    </row>
    <row customHeight="1" ht="11.25">
      <c r="A194" s="0" t="s">
        <v>14</v>
      </c>
      <c r="B194" s="0" t="s">
        <v>4326</v>
      </c>
      <c r="C194" s="0" t="s">
        <v>4327</v>
      </c>
      <c r="D194" s="0" t="s">
        <v>4348</v>
      </c>
      <c r="E194" s="0" t="s">
        <v>4349</v>
      </c>
      <c r="F194" s="0" t="s">
        <v>3848</v>
      </c>
      <c r="G194" s="0" t="s">
        <v>4350</v>
      </c>
    </row>
    <row customHeight="1" ht="11.25">
      <c r="A195" s="0" t="s">
        <v>14</v>
      </c>
      <c r="B195" s="0" t="s">
        <v>4326</v>
      </c>
      <c r="C195" s="0" t="s">
        <v>4327</v>
      </c>
      <c r="D195" s="0" t="s">
        <v>4351</v>
      </c>
      <c r="E195" s="0" t="s">
        <v>4352</v>
      </c>
      <c r="F195" s="0" t="s">
        <v>3848</v>
      </c>
      <c r="G195" s="0" t="s">
        <v>4353</v>
      </c>
    </row>
    <row customHeight="1" ht="11.25">
      <c r="A196" s="0" t="s">
        <v>14</v>
      </c>
      <c r="B196" s="0" t="s">
        <v>4326</v>
      </c>
      <c r="C196" s="0" t="s">
        <v>4327</v>
      </c>
      <c r="D196" s="0" t="s">
        <v>4354</v>
      </c>
      <c r="E196" s="0" t="s">
        <v>4355</v>
      </c>
      <c r="F196" s="0" t="s">
        <v>3848</v>
      </c>
      <c r="G196" s="0" t="s">
        <v>4356</v>
      </c>
    </row>
    <row customHeight="1" ht="11.25">
      <c r="A197" s="0" t="s">
        <v>14</v>
      </c>
      <c r="B197" s="0" t="s">
        <v>4326</v>
      </c>
      <c r="C197" s="0" t="s">
        <v>4327</v>
      </c>
      <c r="D197" s="0" t="s">
        <v>4357</v>
      </c>
      <c r="E197" s="0" t="s">
        <v>4358</v>
      </c>
      <c r="F197" s="0" t="s">
        <v>3848</v>
      </c>
      <c r="G197" s="0" t="s">
        <v>4359</v>
      </c>
    </row>
    <row customHeight="1" ht="11.25">
      <c r="A198" s="0" t="s">
        <v>14</v>
      </c>
      <c r="B198" s="0" t="s">
        <v>4326</v>
      </c>
      <c r="C198" s="0" t="s">
        <v>4327</v>
      </c>
      <c r="D198" s="0" t="s">
        <v>4360</v>
      </c>
      <c r="E198" s="0" t="s">
        <v>4361</v>
      </c>
      <c r="F198" s="0" t="s">
        <v>3848</v>
      </c>
      <c r="G198" s="0" t="s">
        <v>4362</v>
      </c>
    </row>
    <row customHeight="1" ht="11.25">
      <c r="A199" s="0" t="s">
        <v>14</v>
      </c>
      <c r="B199" s="0" t="s">
        <v>4326</v>
      </c>
      <c r="C199" s="0" t="s">
        <v>4327</v>
      </c>
      <c r="D199" s="0" t="s">
        <v>4363</v>
      </c>
      <c r="E199" s="0" t="s">
        <v>4364</v>
      </c>
      <c r="F199" s="0" t="s">
        <v>3848</v>
      </c>
      <c r="G199" s="0" t="s">
        <v>4365</v>
      </c>
    </row>
    <row customHeight="1" ht="11.25">
      <c r="A200" s="0" t="s">
        <v>14</v>
      </c>
      <c r="B200" s="0" t="s">
        <v>4326</v>
      </c>
      <c r="C200" s="0" t="s">
        <v>4327</v>
      </c>
      <c r="D200" s="0" t="s">
        <v>4366</v>
      </c>
      <c r="E200" s="0" t="s">
        <v>4367</v>
      </c>
      <c r="F200" s="0" t="s">
        <v>3848</v>
      </c>
      <c r="G200" s="0" t="s">
        <v>4368</v>
      </c>
    </row>
    <row customHeight="1" ht="11.25">
      <c r="A201" s="0" t="s">
        <v>14</v>
      </c>
      <c r="B201" s="0" t="s">
        <v>4326</v>
      </c>
      <c r="C201" s="0" t="s">
        <v>4327</v>
      </c>
      <c r="D201" s="0" t="s">
        <v>4369</v>
      </c>
      <c r="E201" s="0" t="s">
        <v>4370</v>
      </c>
      <c r="F201" s="0" t="s">
        <v>3848</v>
      </c>
      <c r="G201" s="0" t="s">
        <v>4371</v>
      </c>
    </row>
    <row customHeight="1" ht="11.25">
      <c r="A202" s="0" t="s">
        <v>14</v>
      </c>
      <c r="B202" s="0" t="s">
        <v>4326</v>
      </c>
      <c r="C202" s="0" t="s">
        <v>4327</v>
      </c>
      <c r="D202" s="0" t="s">
        <v>4372</v>
      </c>
      <c r="E202" s="0" t="s">
        <v>4373</v>
      </c>
      <c r="F202" s="0" t="s">
        <v>3848</v>
      </c>
      <c r="G202" s="0" t="s">
        <v>4374</v>
      </c>
    </row>
    <row customHeight="1" ht="11.25">
      <c r="A203" s="0" t="s">
        <v>14</v>
      </c>
      <c r="B203" s="0" t="s">
        <v>4375</v>
      </c>
      <c r="C203" s="0" t="s">
        <v>4376</v>
      </c>
      <c r="D203" s="0" t="s">
        <v>4377</v>
      </c>
      <c r="E203" s="0" t="s">
        <v>4378</v>
      </c>
      <c r="F203" s="0" t="s">
        <v>3848</v>
      </c>
      <c r="G203" s="0" t="s">
        <v>4379</v>
      </c>
    </row>
    <row customHeight="1" ht="11.25">
      <c r="A204" s="0" t="s">
        <v>14</v>
      </c>
      <c r="B204" s="0" t="s">
        <v>4375</v>
      </c>
      <c r="C204" s="0" t="s">
        <v>4376</v>
      </c>
      <c r="D204" s="0" t="s">
        <v>4380</v>
      </c>
      <c r="E204" s="0" t="s">
        <v>4381</v>
      </c>
      <c r="F204" s="0" t="s">
        <v>3848</v>
      </c>
      <c r="G204" s="0" t="s">
        <v>4382</v>
      </c>
    </row>
    <row customHeight="1" ht="11.25">
      <c r="A205" s="0" t="s">
        <v>14</v>
      </c>
      <c r="B205" s="0" t="s">
        <v>4375</v>
      </c>
      <c r="C205" s="0" t="s">
        <v>4376</v>
      </c>
      <c r="D205" s="0" t="s">
        <v>4375</v>
      </c>
      <c r="E205" s="0" t="s">
        <v>4376</v>
      </c>
      <c r="F205" s="0" t="s">
        <v>3845</v>
      </c>
      <c r="G205" s="0" t="s">
        <v>4383</v>
      </c>
    </row>
    <row customHeight="1" ht="11.25">
      <c r="A206" s="0" t="s">
        <v>14</v>
      </c>
      <c r="B206" s="0" t="s">
        <v>4375</v>
      </c>
      <c r="C206" s="0" t="s">
        <v>4376</v>
      </c>
      <c r="D206" s="0" t="s">
        <v>4384</v>
      </c>
      <c r="E206" s="0" t="s">
        <v>4385</v>
      </c>
      <c r="F206" s="0" t="s">
        <v>3848</v>
      </c>
      <c r="G206" s="0" t="s">
        <v>4386</v>
      </c>
    </row>
    <row customHeight="1" ht="11.25">
      <c r="A207" s="0" t="s">
        <v>14</v>
      </c>
      <c r="B207" s="0" t="s">
        <v>4375</v>
      </c>
      <c r="C207" s="0" t="s">
        <v>4376</v>
      </c>
      <c r="D207" s="0" t="s">
        <v>4387</v>
      </c>
      <c r="E207" s="0" t="s">
        <v>4388</v>
      </c>
      <c r="F207" s="0" t="s">
        <v>3848</v>
      </c>
      <c r="G207" s="0" t="s">
        <v>4389</v>
      </c>
    </row>
    <row customHeight="1" ht="11.25">
      <c r="A208" s="0" t="s">
        <v>14</v>
      </c>
      <c r="B208" s="0" t="s">
        <v>4375</v>
      </c>
      <c r="C208" s="0" t="s">
        <v>4376</v>
      </c>
      <c r="D208" s="0" t="s">
        <v>4390</v>
      </c>
      <c r="E208" s="0" t="s">
        <v>4391</v>
      </c>
      <c r="F208" s="0" t="s">
        <v>3848</v>
      </c>
      <c r="G208" s="0" t="s">
        <v>4392</v>
      </c>
    </row>
    <row customHeight="1" ht="11.25">
      <c r="A209" s="0" t="s">
        <v>14</v>
      </c>
      <c r="B209" s="0" t="s">
        <v>4375</v>
      </c>
      <c r="C209" s="0" t="s">
        <v>4376</v>
      </c>
      <c r="D209" s="0" t="s">
        <v>4393</v>
      </c>
      <c r="E209" s="0" t="s">
        <v>4394</v>
      </c>
      <c r="F209" s="0" t="s">
        <v>3848</v>
      </c>
      <c r="G209" s="0" t="s">
        <v>4395</v>
      </c>
    </row>
    <row customHeight="1" ht="11.25">
      <c r="A210" s="0" t="s">
        <v>14</v>
      </c>
      <c r="B210" s="0" t="s">
        <v>4375</v>
      </c>
      <c r="C210" s="0" t="s">
        <v>4376</v>
      </c>
      <c r="D210" s="0" t="s">
        <v>4396</v>
      </c>
      <c r="E210" s="0" t="s">
        <v>4397</v>
      </c>
      <c r="F210" s="0" t="s">
        <v>3848</v>
      </c>
      <c r="G210" s="0" t="s">
        <v>4398</v>
      </c>
    </row>
    <row customHeight="1" ht="11.25">
      <c r="A211" s="0" t="s">
        <v>14</v>
      </c>
      <c r="B211" s="0" t="s">
        <v>4375</v>
      </c>
      <c r="C211" s="0" t="s">
        <v>4376</v>
      </c>
      <c r="D211" s="0" t="s">
        <v>4399</v>
      </c>
      <c r="E211" s="0" t="s">
        <v>4400</v>
      </c>
      <c r="F211" s="0" t="s">
        <v>3848</v>
      </c>
      <c r="G211" s="0" t="s">
        <v>4401</v>
      </c>
    </row>
    <row customHeight="1" ht="11.25">
      <c r="A212" s="0" t="s">
        <v>14</v>
      </c>
      <c r="B212" s="0" t="s">
        <v>4375</v>
      </c>
      <c r="C212" s="0" t="s">
        <v>4376</v>
      </c>
      <c r="D212" s="0" t="s">
        <v>4402</v>
      </c>
      <c r="E212" s="0" t="s">
        <v>4403</v>
      </c>
      <c r="F212" s="0" t="s">
        <v>4017</v>
      </c>
      <c r="G212" s="0" t="s">
        <v>4404</v>
      </c>
    </row>
    <row customHeight="1" ht="11.25">
      <c r="A213" s="0" t="s">
        <v>14</v>
      </c>
      <c r="B213" s="0" t="s">
        <v>4405</v>
      </c>
      <c r="C213" s="0" t="s">
        <v>4406</v>
      </c>
      <c r="D213" s="0" t="s">
        <v>4208</v>
      </c>
      <c r="E213" s="0" t="s">
        <v>4407</v>
      </c>
      <c r="F213" s="0" t="s">
        <v>3848</v>
      </c>
      <c r="G213" s="0" t="s">
        <v>4408</v>
      </c>
    </row>
    <row customHeight="1" ht="11.25">
      <c r="A214" s="0" t="s">
        <v>14</v>
      </c>
      <c r="B214" s="0" t="s">
        <v>4405</v>
      </c>
      <c r="C214" s="0" t="s">
        <v>4406</v>
      </c>
      <c r="D214" s="0" t="s">
        <v>4409</v>
      </c>
      <c r="E214" s="0" t="s">
        <v>4410</v>
      </c>
      <c r="F214" s="0" t="s">
        <v>3848</v>
      </c>
      <c r="G214" s="0" t="s">
        <v>4411</v>
      </c>
    </row>
    <row customHeight="1" ht="11.25">
      <c r="A215" s="0" t="s">
        <v>14</v>
      </c>
      <c r="B215" s="0" t="s">
        <v>4405</v>
      </c>
      <c r="C215" s="0" t="s">
        <v>4406</v>
      </c>
      <c r="D215" s="0" t="s">
        <v>4412</v>
      </c>
      <c r="E215" s="0" t="s">
        <v>4413</v>
      </c>
      <c r="F215" s="0" t="s">
        <v>3848</v>
      </c>
      <c r="G215" s="0" t="s">
        <v>4414</v>
      </c>
    </row>
    <row customHeight="1" ht="11.25">
      <c r="A216" s="0" t="s">
        <v>14</v>
      </c>
      <c r="B216" s="0" t="s">
        <v>4405</v>
      </c>
      <c r="C216" s="0" t="s">
        <v>4406</v>
      </c>
      <c r="D216" s="0" t="s">
        <v>4415</v>
      </c>
      <c r="E216" s="0" t="s">
        <v>4416</v>
      </c>
      <c r="F216" s="0" t="s">
        <v>3848</v>
      </c>
      <c r="G216" s="0" t="s">
        <v>4417</v>
      </c>
    </row>
    <row customHeight="1" ht="11.25">
      <c r="A217" s="0" t="s">
        <v>14</v>
      </c>
      <c r="B217" s="0" t="s">
        <v>4405</v>
      </c>
      <c r="C217" s="0" t="s">
        <v>4406</v>
      </c>
      <c r="D217" s="0" t="s">
        <v>4405</v>
      </c>
      <c r="E217" s="0" t="s">
        <v>4406</v>
      </c>
      <c r="F217" s="0" t="s">
        <v>3845</v>
      </c>
      <c r="G217" s="0" t="s">
        <v>4418</v>
      </c>
    </row>
    <row customHeight="1" ht="11.25">
      <c r="A218" s="0" t="s">
        <v>14</v>
      </c>
      <c r="B218" s="0" t="s">
        <v>4405</v>
      </c>
      <c r="C218" s="0" t="s">
        <v>4406</v>
      </c>
      <c r="D218" s="0" t="s">
        <v>4419</v>
      </c>
      <c r="E218" s="0" t="s">
        <v>4420</v>
      </c>
      <c r="F218" s="0" t="s">
        <v>3848</v>
      </c>
      <c r="G218" s="0" t="s">
        <v>4421</v>
      </c>
    </row>
    <row customHeight="1" ht="11.25">
      <c r="A219" s="0" t="s">
        <v>14</v>
      </c>
      <c r="B219" s="0" t="s">
        <v>4405</v>
      </c>
      <c r="C219" s="0" t="s">
        <v>4406</v>
      </c>
      <c r="D219" s="0" t="s">
        <v>4422</v>
      </c>
      <c r="E219" s="0" t="s">
        <v>4423</v>
      </c>
      <c r="F219" s="0" t="s">
        <v>3848</v>
      </c>
      <c r="G219" s="0" t="s">
        <v>4424</v>
      </c>
    </row>
    <row customHeight="1" ht="11.25">
      <c r="A220" s="0" t="s">
        <v>14</v>
      </c>
      <c r="B220" s="0" t="s">
        <v>4405</v>
      </c>
      <c r="C220" s="0" t="s">
        <v>4406</v>
      </c>
      <c r="D220" s="0" t="s">
        <v>4425</v>
      </c>
      <c r="E220" s="0" t="s">
        <v>4426</v>
      </c>
      <c r="F220" s="0" t="s">
        <v>3848</v>
      </c>
      <c r="G220" s="0" t="s">
        <v>4427</v>
      </c>
    </row>
    <row customHeight="1" ht="11.25">
      <c r="A221" s="0" t="s">
        <v>14</v>
      </c>
      <c r="B221" s="0" t="s">
        <v>4405</v>
      </c>
      <c r="C221" s="0" t="s">
        <v>4406</v>
      </c>
      <c r="D221" s="0" t="s">
        <v>4428</v>
      </c>
      <c r="E221" s="0" t="s">
        <v>4429</v>
      </c>
      <c r="F221" s="0" t="s">
        <v>3848</v>
      </c>
      <c r="G221" s="0" t="s">
        <v>4430</v>
      </c>
    </row>
    <row customHeight="1" ht="11.25">
      <c r="A222" s="0" t="s">
        <v>14</v>
      </c>
      <c r="B222" s="0" t="s">
        <v>4405</v>
      </c>
      <c r="C222" s="0" t="s">
        <v>4406</v>
      </c>
      <c r="D222" s="0" t="s">
        <v>4431</v>
      </c>
      <c r="E222" s="0" t="s">
        <v>4432</v>
      </c>
      <c r="F222" s="0" t="s">
        <v>3848</v>
      </c>
      <c r="G222" s="0" t="s">
        <v>4433</v>
      </c>
    </row>
    <row customHeight="1" ht="11.25">
      <c r="A223" s="0" t="s">
        <v>14</v>
      </c>
      <c r="B223" s="0" t="s">
        <v>4434</v>
      </c>
      <c r="C223" s="0" t="s">
        <v>4435</v>
      </c>
      <c r="D223" s="0" t="s">
        <v>4436</v>
      </c>
      <c r="E223" s="0" t="s">
        <v>4437</v>
      </c>
      <c r="F223" s="0" t="s">
        <v>3848</v>
      </c>
      <c r="G223" s="0" t="s">
        <v>4438</v>
      </c>
    </row>
    <row customHeight="1" ht="11.25">
      <c r="A224" s="0" t="s">
        <v>14</v>
      </c>
      <c r="B224" s="0" t="s">
        <v>4434</v>
      </c>
      <c r="C224" s="0" t="s">
        <v>4435</v>
      </c>
      <c r="D224" s="0" t="s">
        <v>4439</v>
      </c>
      <c r="E224" s="0" t="s">
        <v>4440</v>
      </c>
      <c r="F224" s="0" t="s">
        <v>3848</v>
      </c>
      <c r="G224" s="0" t="s">
        <v>4441</v>
      </c>
    </row>
    <row customHeight="1" ht="11.25">
      <c r="A225" s="0" t="s">
        <v>14</v>
      </c>
      <c r="B225" s="0" t="s">
        <v>4434</v>
      </c>
      <c r="C225" s="0" t="s">
        <v>4435</v>
      </c>
      <c r="D225" s="0" t="s">
        <v>4442</v>
      </c>
      <c r="E225" s="0" t="s">
        <v>4443</v>
      </c>
      <c r="F225" s="0" t="s">
        <v>3848</v>
      </c>
      <c r="G225" s="0" t="s">
        <v>4444</v>
      </c>
    </row>
    <row customHeight="1" ht="11.25">
      <c r="A226" s="0" t="s">
        <v>14</v>
      </c>
      <c r="B226" s="0" t="s">
        <v>4434</v>
      </c>
      <c r="C226" s="0" t="s">
        <v>4435</v>
      </c>
      <c r="D226" s="0" t="s">
        <v>4445</v>
      </c>
      <c r="E226" s="0" t="s">
        <v>4446</v>
      </c>
      <c r="F226" s="0" t="s">
        <v>3848</v>
      </c>
      <c r="G226" s="0" t="s">
        <v>4447</v>
      </c>
    </row>
    <row customHeight="1" ht="11.25">
      <c r="A227" s="0" t="s">
        <v>14</v>
      </c>
      <c r="B227" s="0" t="s">
        <v>4434</v>
      </c>
      <c r="C227" s="0" t="s">
        <v>4435</v>
      </c>
      <c r="D227" s="0" t="s">
        <v>4448</v>
      </c>
      <c r="E227" s="0" t="s">
        <v>4449</v>
      </c>
      <c r="F227" s="0" t="s">
        <v>3848</v>
      </c>
      <c r="G227" s="0" t="s">
        <v>4450</v>
      </c>
    </row>
    <row customHeight="1" ht="11.25">
      <c r="A228" s="0" t="s">
        <v>14</v>
      </c>
      <c r="B228" s="0" t="s">
        <v>4434</v>
      </c>
      <c r="C228" s="0" t="s">
        <v>4435</v>
      </c>
      <c r="D228" s="0" t="s">
        <v>4451</v>
      </c>
      <c r="E228" s="0" t="s">
        <v>4452</v>
      </c>
      <c r="F228" s="0" t="s">
        <v>3848</v>
      </c>
      <c r="G228" s="0" t="s">
        <v>4453</v>
      </c>
    </row>
    <row customHeight="1" ht="11.25">
      <c r="A229" s="0" t="s">
        <v>14</v>
      </c>
      <c r="B229" s="0" t="s">
        <v>4434</v>
      </c>
      <c r="C229" s="0" t="s">
        <v>4435</v>
      </c>
      <c r="D229" s="0" t="s">
        <v>4434</v>
      </c>
      <c r="E229" s="0" t="s">
        <v>4435</v>
      </c>
      <c r="F229" s="0" t="s">
        <v>3845</v>
      </c>
      <c r="G229" s="0" t="s">
        <v>4454</v>
      </c>
    </row>
    <row customHeight="1" ht="11.25">
      <c r="A230" s="0" t="s">
        <v>14</v>
      </c>
      <c r="B230" s="0" t="s">
        <v>4434</v>
      </c>
      <c r="C230" s="0" t="s">
        <v>4435</v>
      </c>
      <c r="D230" s="0" t="s">
        <v>4455</v>
      </c>
      <c r="E230" s="0" t="s">
        <v>4456</v>
      </c>
      <c r="F230" s="0" t="s">
        <v>3848</v>
      </c>
      <c r="G230" s="0" t="s">
        <v>4457</v>
      </c>
    </row>
    <row customHeight="1" ht="11.25">
      <c r="A231" s="0" t="s">
        <v>14</v>
      </c>
      <c r="B231" s="0" t="s">
        <v>4434</v>
      </c>
      <c r="C231" s="0" t="s">
        <v>4435</v>
      </c>
      <c r="D231" s="0" t="s">
        <v>4458</v>
      </c>
      <c r="E231" s="0" t="s">
        <v>4459</v>
      </c>
      <c r="F231" s="0" t="s">
        <v>3848</v>
      </c>
      <c r="G231" s="0" t="s">
        <v>4460</v>
      </c>
    </row>
    <row customHeight="1" ht="11.25">
      <c r="A232" s="0" t="s">
        <v>14</v>
      </c>
      <c r="B232" s="0" t="s">
        <v>4434</v>
      </c>
      <c r="C232" s="0" t="s">
        <v>4435</v>
      </c>
      <c r="D232" s="0" t="s">
        <v>4461</v>
      </c>
      <c r="E232" s="0" t="s">
        <v>4462</v>
      </c>
      <c r="F232" s="0" t="s">
        <v>3848</v>
      </c>
      <c r="G232" s="0" t="s">
        <v>4463</v>
      </c>
    </row>
    <row customHeight="1" ht="11.25">
      <c r="A233" s="0" t="s">
        <v>14</v>
      </c>
      <c r="B233" s="0" t="s">
        <v>4434</v>
      </c>
      <c r="C233" s="0" t="s">
        <v>4435</v>
      </c>
      <c r="D233" s="0" t="s">
        <v>4464</v>
      </c>
      <c r="E233" s="0" t="s">
        <v>4465</v>
      </c>
      <c r="F233" s="0" t="s">
        <v>3848</v>
      </c>
      <c r="G233" s="0" t="s">
        <v>4466</v>
      </c>
    </row>
    <row customHeight="1" ht="11.25">
      <c r="A234" s="0" t="s">
        <v>14</v>
      </c>
      <c r="B234" s="0" t="s">
        <v>4434</v>
      </c>
      <c r="C234" s="0" t="s">
        <v>4435</v>
      </c>
      <c r="D234" s="0" t="s">
        <v>4467</v>
      </c>
      <c r="E234" s="0" t="s">
        <v>4468</v>
      </c>
      <c r="F234" s="0" t="s">
        <v>3848</v>
      </c>
      <c r="G234" s="0" t="s">
        <v>4469</v>
      </c>
    </row>
    <row customHeight="1" ht="11.25">
      <c r="A235" s="0" t="s">
        <v>14</v>
      </c>
      <c r="B235" s="0" t="s">
        <v>4434</v>
      </c>
      <c r="C235" s="0" t="s">
        <v>4435</v>
      </c>
      <c r="D235" s="0" t="s">
        <v>4470</v>
      </c>
      <c r="E235" s="0" t="s">
        <v>4471</v>
      </c>
      <c r="F235" s="0" t="s">
        <v>3848</v>
      </c>
      <c r="G235" s="0" t="s">
        <v>4472</v>
      </c>
    </row>
    <row customHeight="1" ht="11.25">
      <c r="A236" s="0" t="s">
        <v>14</v>
      </c>
      <c r="B236" s="0" t="s">
        <v>4434</v>
      </c>
      <c r="C236" s="0" t="s">
        <v>4435</v>
      </c>
      <c r="D236" s="0" t="s">
        <v>4473</v>
      </c>
      <c r="E236" s="0" t="s">
        <v>4474</v>
      </c>
      <c r="F236" s="0" t="s">
        <v>4017</v>
      </c>
      <c r="G236" s="0" t="s">
        <v>4475</v>
      </c>
    </row>
    <row customHeight="1" ht="11.25">
      <c r="A237" s="0" t="s">
        <v>14</v>
      </c>
      <c r="B237" s="0" t="s">
        <v>4476</v>
      </c>
      <c r="C237" s="0" t="s">
        <v>4477</v>
      </c>
      <c r="D237" s="0" t="s">
        <v>4478</v>
      </c>
      <c r="E237" s="0" t="s">
        <v>4479</v>
      </c>
      <c r="F237" s="0" t="s">
        <v>3848</v>
      </c>
      <c r="G237" s="0" t="s">
        <v>4480</v>
      </c>
    </row>
    <row customHeight="1" ht="11.25">
      <c r="A238" s="0" t="s">
        <v>14</v>
      </c>
      <c r="B238" s="0" t="s">
        <v>4476</v>
      </c>
      <c r="C238" s="0" t="s">
        <v>4477</v>
      </c>
      <c r="D238" s="0" t="s">
        <v>4481</v>
      </c>
      <c r="E238" s="0" t="s">
        <v>4482</v>
      </c>
      <c r="F238" s="0" t="s">
        <v>3848</v>
      </c>
      <c r="G238" s="0" t="s">
        <v>4483</v>
      </c>
    </row>
    <row customHeight="1" ht="11.25">
      <c r="A239" s="0" t="s">
        <v>14</v>
      </c>
      <c r="B239" s="0" t="s">
        <v>4476</v>
      </c>
      <c r="C239" s="0" t="s">
        <v>4477</v>
      </c>
      <c r="D239" s="0" t="s">
        <v>4484</v>
      </c>
      <c r="E239" s="0" t="s">
        <v>4485</v>
      </c>
      <c r="F239" s="0" t="s">
        <v>3848</v>
      </c>
      <c r="G239" s="0" t="s">
        <v>4486</v>
      </c>
    </row>
    <row customHeight="1" ht="11.25">
      <c r="A240" s="0" t="s">
        <v>14</v>
      </c>
      <c r="B240" s="0" t="s">
        <v>4476</v>
      </c>
      <c r="C240" s="0" t="s">
        <v>4477</v>
      </c>
      <c r="D240" s="0" t="s">
        <v>4487</v>
      </c>
      <c r="E240" s="0" t="s">
        <v>4488</v>
      </c>
      <c r="F240" s="0" t="s">
        <v>3848</v>
      </c>
      <c r="G240" s="0" t="s">
        <v>4489</v>
      </c>
    </row>
    <row customHeight="1" ht="11.25">
      <c r="A241" s="0" t="s">
        <v>14</v>
      </c>
      <c r="B241" s="0" t="s">
        <v>4476</v>
      </c>
      <c r="C241" s="0" t="s">
        <v>4477</v>
      </c>
      <c r="D241" s="0" t="s">
        <v>4490</v>
      </c>
      <c r="E241" s="0" t="s">
        <v>4491</v>
      </c>
      <c r="F241" s="0" t="s">
        <v>3848</v>
      </c>
      <c r="G241" s="0" t="s">
        <v>4492</v>
      </c>
    </row>
    <row customHeight="1" ht="11.25">
      <c r="A242" s="0" t="s">
        <v>14</v>
      </c>
      <c r="B242" s="0" t="s">
        <v>4476</v>
      </c>
      <c r="C242" s="0" t="s">
        <v>4477</v>
      </c>
      <c r="D242" s="0" t="s">
        <v>4493</v>
      </c>
      <c r="E242" s="0" t="s">
        <v>4494</v>
      </c>
      <c r="F242" s="0" t="s">
        <v>3848</v>
      </c>
      <c r="G242" s="0" t="s">
        <v>4495</v>
      </c>
    </row>
    <row customHeight="1" ht="11.25">
      <c r="A243" s="0" t="s">
        <v>14</v>
      </c>
      <c r="B243" s="0" t="s">
        <v>4476</v>
      </c>
      <c r="C243" s="0" t="s">
        <v>4477</v>
      </c>
      <c r="D243" s="0" t="s">
        <v>4476</v>
      </c>
      <c r="E243" s="0" t="s">
        <v>4477</v>
      </c>
      <c r="F243" s="0" t="s">
        <v>3845</v>
      </c>
      <c r="G243" s="0" t="s">
        <v>4496</v>
      </c>
    </row>
    <row customHeight="1" ht="11.25">
      <c r="A244" s="0" t="s">
        <v>14</v>
      </c>
      <c r="B244" s="0" t="s">
        <v>4476</v>
      </c>
      <c r="C244" s="0" t="s">
        <v>4477</v>
      </c>
      <c r="D244" s="0" t="s">
        <v>4497</v>
      </c>
      <c r="E244" s="0" t="s">
        <v>4498</v>
      </c>
      <c r="F244" s="0" t="s">
        <v>3848</v>
      </c>
      <c r="G244" s="0" t="s">
        <v>4499</v>
      </c>
    </row>
    <row customHeight="1" ht="11.25">
      <c r="A245" s="0" t="s">
        <v>14</v>
      </c>
      <c r="B245" s="0" t="s">
        <v>4476</v>
      </c>
      <c r="C245" s="0" t="s">
        <v>4477</v>
      </c>
      <c r="D245" s="0" t="s">
        <v>4500</v>
      </c>
      <c r="E245" s="0" t="s">
        <v>4501</v>
      </c>
      <c r="F245" s="0" t="s">
        <v>3848</v>
      </c>
      <c r="G245" s="0" t="s">
        <v>4502</v>
      </c>
    </row>
    <row customHeight="1" ht="11.25">
      <c r="A246" s="0" t="s">
        <v>14</v>
      </c>
      <c r="B246" s="0" t="s">
        <v>4476</v>
      </c>
      <c r="C246" s="0" t="s">
        <v>4477</v>
      </c>
      <c r="D246" s="0" t="s">
        <v>4503</v>
      </c>
      <c r="E246" s="0" t="s">
        <v>4504</v>
      </c>
      <c r="F246" s="0" t="s">
        <v>3848</v>
      </c>
      <c r="G246" s="0" t="s">
        <v>4505</v>
      </c>
    </row>
    <row customHeight="1" ht="11.25">
      <c r="A247" s="0" t="s">
        <v>14</v>
      </c>
      <c r="B247" s="0" t="s">
        <v>4476</v>
      </c>
      <c r="C247" s="0" t="s">
        <v>4477</v>
      </c>
      <c r="D247" s="0" t="s">
        <v>4506</v>
      </c>
      <c r="E247" s="0" t="s">
        <v>4507</v>
      </c>
      <c r="F247" s="0" t="s">
        <v>3848</v>
      </c>
      <c r="G247" s="0" t="s">
        <v>4508</v>
      </c>
    </row>
    <row customHeight="1" ht="11.25">
      <c r="A248" s="0" t="s">
        <v>14</v>
      </c>
      <c r="B248" s="0" t="s">
        <v>4476</v>
      </c>
      <c r="C248" s="0" t="s">
        <v>4477</v>
      </c>
      <c r="D248" s="0" t="s">
        <v>4509</v>
      </c>
      <c r="E248" s="0" t="s">
        <v>4510</v>
      </c>
      <c r="F248" s="0" t="s">
        <v>3848</v>
      </c>
      <c r="G248" s="0" t="s">
        <v>4511</v>
      </c>
    </row>
    <row customHeight="1" ht="11.25">
      <c r="A249" s="0" t="s">
        <v>14</v>
      </c>
      <c r="B249" s="0" t="s">
        <v>4476</v>
      </c>
      <c r="C249" s="0" t="s">
        <v>4477</v>
      </c>
      <c r="D249" s="0" t="s">
        <v>4512</v>
      </c>
      <c r="E249" s="0" t="s">
        <v>4513</v>
      </c>
      <c r="F249" s="0" t="s">
        <v>3848</v>
      </c>
      <c r="G249" s="0" t="s">
        <v>4514</v>
      </c>
    </row>
    <row customHeight="1" ht="11.25">
      <c r="A250" s="0" t="s">
        <v>14</v>
      </c>
      <c r="B250" s="0" t="s">
        <v>4476</v>
      </c>
      <c r="C250" s="0" t="s">
        <v>4477</v>
      </c>
      <c r="D250" s="0" t="s">
        <v>4515</v>
      </c>
      <c r="E250" s="0" t="s">
        <v>4516</v>
      </c>
      <c r="F250" s="0" t="s">
        <v>3848</v>
      </c>
      <c r="G250" s="0" t="s">
        <v>4517</v>
      </c>
    </row>
    <row customHeight="1" ht="11.25">
      <c r="A251" s="0" t="s">
        <v>14</v>
      </c>
      <c r="B251" s="0" t="s">
        <v>4518</v>
      </c>
      <c r="C251" s="0" t="s">
        <v>4519</v>
      </c>
      <c r="D251" s="0" t="s">
        <v>4520</v>
      </c>
      <c r="E251" s="0" t="s">
        <v>4521</v>
      </c>
      <c r="F251" s="0" t="s">
        <v>3848</v>
      </c>
      <c r="G251" s="0" t="s">
        <v>4522</v>
      </c>
    </row>
    <row customHeight="1" ht="11.25">
      <c r="A252" s="0" t="s">
        <v>14</v>
      </c>
      <c r="B252" s="0" t="s">
        <v>4518</v>
      </c>
      <c r="C252" s="0" t="s">
        <v>4519</v>
      </c>
      <c r="D252" s="0" t="s">
        <v>4523</v>
      </c>
      <c r="E252" s="0" t="s">
        <v>4524</v>
      </c>
      <c r="F252" s="0" t="s">
        <v>3848</v>
      </c>
      <c r="G252" s="0" t="s">
        <v>4525</v>
      </c>
    </row>
    <row customHeight="1" ht="11.25">
      <c r="A253" s="0" t="s">
        <v>14</v>
      </c>
      <c r="B253" s="0" t="s">
        <v>4518</v>
      </c>
      <c r="C253" s="0" t="s">
        <v>4519</v>
      </c>
      <c r="D253" s="0" t="s">
        <v>4442</v>
      </c>
      <c r="E253" s="0" t="s">
        <v>4526</v>
      </c>
      <c r="F253" s="0" t="s">
        <v>3848</v>
      </c>
      <c r="G253" s="0" t="s">
        <v>4527</v>
      </c>
    </row>
    <row customHeight="1" ht="11.25">
      <c r="A254" s="0" t="s">
        <v>14</v>
      </c>
      <c r="B254" s="0" t="s">
        <v>4518</v>
      </c>
      <c r="C254" s="0" t="s">
        <v>4519</v>
      </c>
      <c r="D254" s="0" t="s">
        <v>4528</v>
      </c>
      <c r="E254" s="0" t="s">
        <v>4529</v>
      </c>
      <c r="F254" s="0" t="s">
        <v>3848</v>
      </c>
      <c r="G254" s="0" t="s">
        <v>4530</v>
      </c>
    </row>
    <row customHeight="1" ht="11.25">
      <c r="A255" s="0" t="s">
        <v>14</v>
      </c>
      <c r="B255" s="0" t="s">
        <v>4518</v>
      </c>
      <c r="C255" s="0" t="s">
        <v>4519</v>
      </c>
      <c r="D255" s="0" t="s">
        <v>4531</v>
      </c>
      <c r="E255" s="0" t="s">
        <v>4532</v>
      </c>
      <c r="F255" s="0" t="s">
        <v>3848</v>
      </c>
      <c r="G255" s="0" t="s">
        <v>4533</v>
      </c>
    </row>
    <row customHeight="1" ht="11.25">
      <c r="A256" s="0" t="s">
        <v>14</v>
      </c>
      <c r="B256" s="0" t="s">
        <v>4518</v>
      </c>
      <c r="C256" s="0" t="s">
        <v>4519</v>
      </c>
      <c r="D256" s="0" t="s">
        <v>4518</v>
      </c>
      <c r="E256" s="0" t="s">
        <v>4519</v>
      </c>
      <c r="F256" s="0" t="s">
        <v>3845</v>
      </c>
      <c r="G256" s="0" t="s">
        <v>4534</v>
      </c>
    </row>
    <row customHeight="1" ht="11.25">
      <c r="A257" s="0" t="s">
        <v>14</v>
      </c>
      <c r="B257" s="0" t="s">
        <v>4518</v>
      </c>
      <c r="C257" s="0" t="s">
        <v>4519</v>
      </c>
      <c r="D257" s="0" t="s">
        <v>4535</v>
      </c>
      <c r="E257" s="0" t="s">
        <v>4536</v>
      </c>
      <c r="F257" s="0" t="s">
        <v>3848</v>
      </c>
      <c r="G257" s="0" t="s">
        <v>4537</v>
      </c>
    </row>
    <row customHeight="1" ht="11.25">
      <c r="A258" s="0" t="s">
        <v>14</v>
      </c>
      <c r="B258" s="0" t="s">
        <v>4518</v>
      </c>
      <c r="C258" s="0" t="s">
        <v>4519</v>
      </c>
      <c r="D258" s="0" t="s">
        <v>4538</v>
      </c>
      <c r="E258" s="0" t="s">
        <v>4539</v>
      </c>
      <c r="F258" s="0" t="s">
        <v>3848</v>
      </c>
      <c r="G258" s="0" t="s">
        <v>4540</v>
      </c>
    </row>
    <row customHeight="1" ht="11.25">
      <c r="A259" s="0" t="s">
        <v>14</v>
      </c>
      <c r="B259" s="0" t="s">
        <v>4518</v>
      </c>
      <c r="C259" s="0" t="s">
        <v>4519</v>
      </c>
      <c r="D259" s="0" t="s">
        <v>4541</v>
      </c>
      <c r="E259" s="0" t="s">
        <v>4542</v>
      </c>
      <c r="F259" s="0" t="s">
        <v>3848</v>
      </c>
      <c r="G259" s="0" t="s">
        <v>4543</v>
      </c>
    </row>
    <row customHeight="1" ht="11.25">
      <c r="A260" s="0" t="s">
        <v>14</v>
      </c>
      <c r="B260" s="0" t="s">
        <v>4518</v>
      </c>
      <c r="C260" s="0" t="s">
        <v>4519</v>
      </c>
      <c r="D260" s="0" t="s">
        <v>4544</v>
      </c>
      <c r="E260" s="0" t="s">
        <v>4545</v>
      </c>
      <c r="F260" s="0" t="s">
        <v>3848</v>
      </c>
      <c r="G260" s="0" t="s">
        <v>4546</v>
      </c>
    </row>
    <row customHeight="1" ht="11.25">
      <c r="A261" s="0" t="s">
        <v>14</v>
      </c>
      <c r="B261" s="0" t="s">
        <v>4518</v>
      </c>
      <c r="C261" s="0" t="s">
        <v>4519</v>
      </c>
      <c r="D261" s="0" t="s">
        <v>4547</v>
      </c>
      <c r="E261" s="0" t="s">
        <v>4548</v>
      </c>
      <c r="F261" s="0" t="s">
        <v>3848</v>
      </c>
      <c r="G261" s="0" t="s">
        <v>4549</v>
      </c>
    </row>
    <row customHeight="1" ht="11.25">
      <c r="A262" s="0" t="s">
        <v>14</v>
      </c>
      <c r="B262" s="0" t="s">
        <v>4518</v>
      </c>
      <c r="C262" s="0" t="s">
        <v>4519</v>
      </c>
      <c r="D262" s="0" t="s">
        <v>4467</v>
      </c>
      <c r="E262" s="0" t="s">
        <v>4550</v>
      </c>
      <c r="F262" s="0" t="s">
        <v>3848</v>
      </c>
      <c r="G262" s="0" t="s">
        <v>4551</v>
      </c>
    </row>
    <row customHeight="1" ht="11.25">
      <c r="A263" s="0" t="s">
        <v>14</v>
      </c>
      <c r="B263" s="0" t="s">
        <v>4518</v>
      </c>
      <c r="C263" s="0" t="s">
        <v>4519</v>
      </c>
      <c r="D263" s="0" t="s">
        <v>4552</v>
      </c>
      <c r="E263" s="0" t="s">
        <v>4553</v>
      </c>
      <c r="F263" s="0" t="s">
        <v>4017</v>
      </c>
      <c r="G263" s="0" t="s">
        <v>4554</v>
      </c>
    </row>
    <row customHeight="1" ht="11.25">
      <c r="A264" s="0" t="s">
        <v>14</v>
      </c>
      <c r="B264" s="0" t="s">
        <v>4555</v>
      </c>
      <c r="C264" s="0" t="s">
        <v>4556</v>
      </c>
      <c r="D264" s="0" t="s">
        <v>4557</v>
      </c>
      <c r="E264" s="0" t="s">
        <v>4558</v>
      </c>
      <c r="F264" s="0" t="s">
        <v>3848</v>
      </c>
      <c r="G264" s="0" t="s">
        <v>4559</v>
      </c>
    </row>
    <row customHeight="1" ht="11.25">
      <c r="A265" s="0" t="s">
        <v>14</v>
      </c>
      <c r="B265" s="0" t="s">
        <v>4555</v>
      </c>
      <c r="C265" s="0" t="s">
        <v>4556</v>
      </c>
      <c r="D265" s="0" t="s">
        <v>3952</v>
      </c>
      <c r="E265" s="0" t="s">
        <v>4560</v>
      </c>
      <c r="F265" s="0" t="s">
        <v>3848</v>
      </c>
      <c r="G265" s="0" t="s">
        <v>4561</v>
      </c>
    </row>
    <row customHeight="1" ht="11.25">
      <c r="A266" s="0" t="s">
        <v>14</v>
      </c>
      <c r="B266" s="0" t="s">
        <v>4555</v>
      </c>
      <c r="C266" s="0" t="s">
        <v>4556</v>
      </c>
      <c r="D266" s="0" t="s">
        <v>4562</v>
      </c>
      <c r="E266" s="0" t="s">
        <v>4563</v>
      </c>
      <c r="F266" s="0" t="s">
        <v>3848</v>
      </c>
      <c r="G266" s="0" t="s">
        <v>4564</v>
      </c>
    </row>
    <row customHeight="1" ht="11.25">
      <c r="A267" s="0" t="s">
        <v>14</v>
      </c>
      <c r="B267" s="0" t="s">
        <v>4555</v>
      </c>
      <c r="C267" s="0" t="s">
        <v>4556</v>
      </c>
      <c r="D267" s="0" t="s">
        <v>4565</v>
      </c>
      <c r="E267" s="0" t="s">
        <v>4566</v>
      </c>
      <c r="F267" s="0" t="s">
        <v>3848</v>
      </c>
      <c r="G267" s="0" t="s">
        <v>4567</v>
      </c>
    </row>
    <row customHeight="1" ht="11.25">
      <c r="A268" s="0" t="s">
        <v>14</v>
      </c>
      <c r="B268" s="0" t="s">
        <v>4555</v>
      </c>
      <c r="C268" s="0" t="s">
        <v>4556</v>
      </c>
      <c r="D268" s="0" t="s">
        <v>4568</v>
      </c>
      <c r="E268" s="0" t="s">
        <v>4569</v>
      </c>
      <c r="F268" s="0" t="s">
        <v>3848</v>
      </c>
      <c r="G268" s="0" t="s">
        <v>4570</v>
      </c>
    </row>
    <row customHeight="1" ht="11.25">
      <c r="A269" s="0" t="s">
        <v>14</v>
      </c>
      <c r="B269" s="0" t="s">
        <v>4555</v>
      </c>
      <c r="C269" s="0" t="s">
        <v>4556</v>
      </c>
      <c r="D269" s="0" t="s">
        <v>4571</v>
      </c>
      <c r="E269" s="0" t="s">
        <v>4572</v>
      </c>
      <c r="F269" s="0" t="s">
        <v>3848</v>
      </c>
      <c r="G269" s="0" t="s">
        <v>4573</v>
      </c>
    </row>
    <row customHeight="1" ht="11.25">
      <c r="A270" s="0" t="s">
        <v>14</v>
      </c>
      <c r="B270" s="0" t="s">
        <v>4555</v>
      </c>
      <c r="C270" s="0" t="s">
        <v>4556</v>
      </c>
      <c r="D270" s="0" t="s">
        <v>4555</v>
      </c>
      <c r="E270" s="0" t="s">
        <v>4556</v>
      </c>
      <c r="F270" s="0" t="s">
        <v>3845</v>
      </c>
      <c r="G270" s="0" t="s">
        <v>4574</v>
      </c>
    </row>
    <row customHeight="1" ht="11.25">
      <c r="A271" s="0" t="s">
        <v>14</v>
      </c>
      <c r="B271" s="0" t="s">
        <v>4555</v>
      </c>
      <c r="C271" s="0" t="s">
        <v>4556</v>
      </c>
      <c r="D271" s="0" t="s">
        <v>4575</v>
      </c>
      <c r="E271" s="0" t="s">
        <v>4576</v>
      </c>
      <c r="F271" s="0" t="s">
        <v>3848</v>
      </c>
      <c r="G271" s="0" t="s">
        <v>4577</v>
      </c>
    </row>
    <row customHeight="1" ht="11.25">
      <c r="A272" s="0" t="s">
        <v>14</v>
      </c>
      <c r="B272" s="0" t="s">
        <v>4555</v>
      </c>
      <c r="C272" s="0" t="s">
        <v>4556</v>
      </c>
      <c r="D272" s="0" t="s">
        <v>4578</v>
      </c>
      <c r="E272" s="0" t="s">
        <v>4579</v>
      </c>
      <c r="F272" s="0" t="s">
        <v>3848</v>
      </c>
      <c r="G272" s="0" t="s">
        <v>4580</v>
      </c>
    </row>
    <row customHeight="1" ht="11.25">
      <c r="A273" s="0" t="s">
        <v>14</v>
      </c>
      <c r="B273" s="0" t="s">
        <v>4555</v>
      </c>
      <c r="C273" s="0" t="s">
        <v>4556</v>
      </c>
      <c r="D273" s="0" t="s">
        <v>4581</v>
      </c>
      <c r="E273" s="0" t="s">
        <v>4582</v>
      </c>
      <c r="F273" s="0" t="s">
        <v>3848</v>
      </c>
      <c r="G273" s="0" t="s">
        <v>4583</v>
      </c>
    </row>
    <row customHeight="1" ht="11.25">
      <c r="A274" s="0" t="s">
        <v>14</v>
      </c>
      <c r="B274" s="0" t="s">
        <v>4555</v>
      </c>
      <c r="C274" s="0" t="s">
        <v>4556</v>
      </c>
      <c r="D274" s="0" t="s">
        <v>4584</v>
      </c>
      <c r="E274" s="0" t="s">
        <v>4585</v>
      </c>
      <c r="F274" s="0" t="s">
        <v>3848</v>
      </c>
      <c r="G274" s="0" t="s">
        <v>4586</v>
      </c>
    </row>
    <row customHeight="1" ht="11.25">
      <c r="A275" s="0" t="s">
        <v>14</v>
      </c>
      <c r="B275" s="0" t="s">
        <v>4555</v>
      </c>
      <c r="C275" s="0" t="s">
        <v>4556</v>
      </c>
      <c r="D275" s="0" t="s">
        <v>4069</v>
      </c>
      <c r="E275" s="0" t="s">
        <v>4587</v>
      </c>
      <c r="F275" s="0" t="s">
        <v>3848</v>
      </c>
      <c r="G275" s="0" t="s">
        <v>4588</v>
      </c>
    </row>
    <row customHeight="1" ht="11.25">
      <c r="A276" s="0" t="s">
        <v>14</v>
      </c>
      <c r="B276" s="0" t="s">
        <v>4555</v>
      </c>
      <c r="C276" s="0" t="s">
        <v>4556</v>
      </c>
      <c r="D276" s="0" t="s">
        <v>4589</v>
      </c>
      <c r="E276" s="0" t="s">
        <v>4590</v>
      </c>
      <c r="F276" s="0" t="s">
        <v>3848</v>
      </c>
      <c r="G276" s="0" t="s">
        <v>4591</v>
      </c>
    </row>
    <row customHeight="1" ht="11.25">
      <c r="A277" s="0" t="s">
        <v>14</v>
      </c>
      <c r="B277" s="0" t="s">
        <v>4555</v>
      </c>
      <c r="C277" s="0" t="s">
        <v>4556</v>
      </c>
      <c r="D277" s="0" t="s">
        <v>4592</v>
      </c>
      <c r="E277" s="0" t="s">
        <v>4593</v>
      </c>
      <c r="F277" s="0" t="s">
        <v>3848</v>
      </c>
      <c r="G277" s="0" t="s">
        <v>4594</v>
      </c>
    </row>
    <row customHeight="1" ht="11.25">
      <c r="A278" s="0" t="s">
        <v>14</v>
      </c>
      <c r="B278" s="0" t="s">
        <v>4555</v>
      </c>
      <c r="C278" s="0" t="s">
        <v>4556</v>
      </c>
      <c r="D278" s="0" t="s">
        <v>4595</v>
      </c>
      <c r="E278" s="0" t="s">
        <v>4596</v>
      </c>
      <c r="F278" s="0" t="s">
        <v>4017</v>
      </c>
      <c r="G278" s="0" t="s">
        <v>4597</v>
      </c>
    </row>
    <row customHeight="1" ht="11.25">
      <c r="A279" s="0" t="s">
        <v>14</v>
      </c>
      <c r="B279" s="0" t="s">
        <v>4598</v>
      </c>
      <c r="C279" s="0" t="s">
        <v>4599</v>
      </c>
      <c r="D279" s="0" t="s">
        <v>4600</v>
      </c>
      <c r="E279" s="0" t="s">
        <v>4601</v>
      </c>
      <c r="F279" s="0" t="s">
        <v>3848</v>
      </c>
      <c r="G279" s="0" t="s">
        <v>4602</v>
      </c>
    </row>
    <row customHeight="1" ht="11.25">
      <c r="A280" s="0" t="s">
        <v>14</v>
      </c>
      <c r="B280" s="0" t="s">
        <v>4598</v>
      </c>
      <c r="C280" s="0" t="s">
        <v>4599</v>
      </c>
      <c r="D280" s="0" t="s">
        <v>4603</v>
      </c>
      <c r="E280" s="0" t="s">
        <v>4604</v>
      </c>
      <c r="F280" s="0" t="s">
        <v>3848</v>
      </c>
      <c r="G280" s="0" t="s">
        <v>4605</v>
      </c>
    </row>
    <row customHeight="1" ht="11.25">
      <c r="A281" s="0" t="s">
        <v>14</v>
      </c>
      <c r="B281" s="0" t="s">
        <v>4598</v>
      </c>
      <c r="C281" s="0" t="s">
        <v>4599</v>
      </c>
      <c r="D281" s="0" t="s">
        <v>4606</v>
      </c>
      <c r="E281" s="0" t="s">
        <v>4607</v>
      </c>
      <c r="F281" s="0" t="s">
        <v>3848</v>
      </c>
      <c r="G281" s="0" t="s">
        <v>4608</v>
      </c>
    </row>
    <row customHeight="1" ht="11.25">
      <c r="A282" s="0" t="s">
        <v>14</v>
      </c>
      <c r="B282" s="0" t="s">
        <v>4598</v>
      </c>
      <c r="C282" s="0" t="s">
        <v>4599</v>
      </c>
      <c r="D282" s="0" t="s">
        <v>4609</v>
      </c>
      <c r="E282" s="0" t="s">
        <v>4610</v>
      </c>
      <c r="F282" s="0" t="s">
        <v>3848</v>
      </c>
      <c r="G282" s="0" t="s">
        <v>4611</v>
      </c>
    </row>
    <row customHeight="1" ht="11.25">
      <c r="A283" s="0" t="s">
        <v>14</v>
      </c>
      <c r="B283" s="0" t="s">
        <v>4598</v>
      </c>
      <c r="C283" s="0" t="s">
        <v>4599</v>
      </c>
      <c r="D283" s="0" t="s">
        <v>4612</v>
      </c>
      <c r="E283" s="0" t="s">
        <v>4613</v>
      </c>
      <c r="F283" s="0" t="s">
        <v>3848</v>
      </c>
      <c r="G283" s="0" t="s">
        <v>4614</v>
      </c>
    </row>
    <row customHeight="1" ht="11.25">
      <c r="A284" s="0" t="s">
        <v>14</v>
      </c>
      <c r="B284" s="0" t="s">
        <v>4598</v>
      </c>
      <c r="C284" s="0" t="s">
        <v>4599</v>
      </c>
      <c r="D284" s="0" t="s">
        <v>4615</v>
      </c>
      <c r="E284" s="0" t="s">
        <v>4616</v>
      </c>
      <c r="F284" s="0" t="s">
        <v>3848</v>
      </c>
      <c r="G284" s="0" t="s">
        <v>4617</v>
      </c>
    </row>
    <row customHeight="1" ht="11.25">
      <c r="A285" s="0" t="s">
        <v>14</v>
      </c>
      <c r="B285" s="0" t="s">
        <v>4598</v>
      </c>
      <c r="C285" s="0" t="s">
        <v>4599</v>
      </c>
      <c r="D285" s="0" t="s">
        <v>4618</v>
      </c>
      <c r="E285" s="0" t="s">
        <v>4619</v>
      </c>
      <c r="F285" s="0" t="s">
        <v>3848</v>
      </c>
      <c r="G285" s="0" t="s">
        <v>4620</v>
      </c>
    </row>
    <row customHeight="1" ht="11.25">
      <c r="A286" s="0" t="s">
        <v>14</v>
      </c>
      <c r="B286" s="0" t="s">
        <v>4598</v>
      </c>
      <c r="C286" s="0" t="s">
        <v>4599</v>
      </c>
      <c r="D286" s="0" t="s">
        <v>4621</v>
      </c>
      <c r="E286" s="0" t="s">
        <v>4622</v>
      </c>
      <c r="F286" s="0" t="s">
        <v>3848</v>
      </c>
      <c r="G286" s="0" t="s">
        <v>4623</v>
      </c>
    </row>
    <row customHeight="1" ht="11.25">
      <c r="A287" s="0" t="s">
        <v>14</v>
      </c>
      <c r="B287" s="0" t="s">
        <v>4598</v>
      </c>
      <c r="C287" s="0" t="s">
        <v>4599</v>
      </c>
      <c r="D287" s="0" t="s">
        <v>4598</v>
      </c>
      <c r="E287" s="0" t="s">
        <v>4599</v>
      </c>
      <c r="F287" s="0" t="s">
        <v>3845</v>
      </c>
      <c r="G287" s="0" t="s">
        <v>4624</v>
      </c>
    </row>
    <row customHeight="1" ht="11.25">
      <c r="A288" s="0" t="s">
        <v>14</v>
      </c>
      <c r="B288" s="0" t="s">
        <v>4598</v>
      </c>
      <c r="C288" s="0" t="s">
        <v>4599</v>
      </c>
      <c r="D288" s="0" t="s">
        <v>4625</v>
      </c>
      <c r="E288" s="0" t="s">
        <v>4626</v>
      </c>
      <c r="F288" s="0" t="s">
        <v>3883</v>
      </c>
      <c r="G288" s="0" t="s">
        <v>4627</v>
      </c>
    </row>
    <row customHeight="1" ht="11.25">
      <c r="A289" s="0" t="s">
        <v>14</v>
      </c>
      <c r="B289" s="0" t="s">
        <v>4598</v>
      </c>
      <c r="C289" s="0" t="s">
        <v>4599</v>
      </c>
      <c r="D289" s="0" t="s">
        <v>4628</v>
      </c>
      <c r="E289" s="0" t="s">
        <v>4629</v>
      </c>
      <c r="F289" s="0" t="s">
        <v>3848</v>
      </c>
      <c r="G289" s="0" t="s">
        <v>4630</v>
      </c>
    </row>
    <row customHeight="1" ht="11.25">
      <c r="A290" s="0" t="s">
        <v>14</v>
      </c>
      <c r="B290" s="0" t="s">
        <v>4598</v>
      </c>
      <c r="C290" s="0" t="s">
        <v>4599</v>
      </c>
      <c r="D290" s="0" t="s">
        <v>4631</v>
      </c>
      <c r="E290" s="0" t="s">
        <v>4632</v>
      </c>
      <c r="F290" s="0" t="s">
        <v>3848</v>
      </c>
      <c r="G290" s="0" t="s">
        <v>4633</v>
      </c>
    </row>
    <row customHeight="1" ht="11.25">
      <c r="A291" s="0" t="s">
        <v>14</v>
      </c>
      <c r="B291" s="0" t="s">
        <v>4634</v>
      </c>
      <c r="C291" s="0" t="s">
        <v>4635</v>
      </c>
      <c r="D291" s="0" t="s">
        <v>4636</v>
      </c>
      <c r="E291" s="0" t="s">
        <v>4637</v>
      </c>
      <c r="F291" s="0" t="s">
        <v>3848</v>
      </c>
      <c r="G291" s="0" t="s">
        <v>4638</v>
      </c>
    </row>
    <row customHeight="1" ht="11.25">
      <c r="A292" s="0" t="s">
        <v>14</v>
      </c>
      <c r="B292" s="0" t="s">
        <v>4634</v>
      </c>
      <c r="C292" s="0" t="s">
        <v>4635</v>
      </c>
      <c r="D292" s="0" t="s">
        <v>4639</v>
      </c>
      <c r="E292" s="0" t="s">
        <v>4640</v>
      </c>
      <c r="F292" s="0" t="s">
        <v>3848</v>
      </c>
      <c r="G292" s="0" t="s">
        <v>4641</v>
      </c>
    </row>
    <row customHeight="1" ht="11.25">
      <c r="A293" s="0" t="s">
        <v>14</v>
      </c>
      <c r="B293" s="0" t="s">
        <v>4634</v>
      </c>
      <c r="C293" s="0" t="s">
        <v>4635</v>
      </c>
      <c r="D293" s="0" t="s">
        <v>4642</v>
      </c>
      <c r="E293" s="0" t="s">
        <v>4643</v>
      </c>
      <c r="F293" s="0" t="s">
        <v>3848</v>
      </c>
      <c r="G293" s="0" t="s">
        <v>4644</v>
      </c>
    </row>
    <row customHeight="1" ht="11.25">
      <c r="A294" s="0" t="s">
        <v>14</v>
      </c>
      <c r="B294" s="0" t="s">
        <v>4634</v>
      </c>
      <c r="C294" s="0" t="s">
        <v>4635</v>
      </c>
      <c r="D294" s="0" t="s">
        <v>4645</v>
      </c>
      <c r="E294" s="0" t="s">
        <v>4646</v>
      </c>
      <c r="F294" s="0" t="s">
        <v>3848</v>
      </c>
      <c r="G294" s="0" t="s">
        <v>4647</v>
      </c>
    </row>
    <row customHeight="1" ht="11.25">
      <c r="A295" s="0" t="s">
        <v>14</v>
      </c>
      <c r="B295" s="0" t="s">
        <v>4634</v>
      </c>
      <c r="C295" s="0" t="s">
        <v>4635</v>
      </c>
      <c r="D295" s="0" t="s">
        <v>4648</v>
      </c>
      <c r="E295" s="0" t="s">
        <v>4649</v>
      </c>
      <c r="F295" s="0" t="s">
        <v>3848</v>
      </c>
      <c r="G295" s="0" t="s">
        <v>4650</v>
      </c>
    </row>
    <row customHeight="1" ht="11.25">
      <c r="A296" s="0" t="s">
        <v>14</v>
      </c>
      <c r="B296" s="0" t="s">
        <v>4634</v>
      </c>
      <c r="C296" s="0" t="s">
        <v>4635</v>
      </c>
      <c r="D296" s="0" t="s">
        <v>4651</v>
      </c>
      <c r="E296" s="0" t="s">
        <v>4652</v>
      </c>
      <c r="F296" s="0" t="s">
        <v>3848</v>
      </c>
      <c r="G296" s="0" t="s">
        <v>4653</v>
      </c>
    </row>
    <row customHeight="1" ht="11.25">
      <c r="A297" s="0" t="s">
        <v>14</v>
      </c>
      <c r="B297" s="0" t="s">
        <v>4634</v>
      </c>
      <c r="C297" s="0" t="s">
        <v>4635</v>
      </c>
      <c r="D297" s="0" t="s">
        <v>4654</v>
      </c>
      <c r="E297" s="0" t="s">
        <v>4655</v>
      </c>
      <c r="F297" s="0" t="s">
        <v>3848</v>
      </c>
      <c r="G297" s="0" t="s">
        <v>4656</v>
      </c>
    </row>
    <row customHeight="1" ht="11.25">
      <c r="A298" s="0" t="s">
        <v>14</v>
      </c>
      <c r="B298" s="0" t="s">
        <v>4634</v>
      </c>
      <c r="C298" s="0" t="s">
        <v>4635</v>
      </c>
      <c r="D298" s="0" t="s">
        <v>4045</v>
      </c>
      <c r="E298" s="0" t="s">
        <v>4657</v>
      </c>
      <c r="F298" s="0" t="s">
        <v>3848</v>
      </c>
      <c r="G298" s="0" t="s">
        <v>4658</v>
      </c>
    </row>
    <row customHeight="1" ht="11.25">
      <c r="A299" s="0" t="s">
        <v>14</v>
      </c>
      <c r="B299" s="0" t="s">
        <v>4634</v>
      </c>
      <c r="C299" s="0" t="s">
        <v>4635</v>
      </c>
      <c r="D299" s="0" t="s">
        <v>4659</v>
      </c>
      <c r="E299" s="0" t="s">
        <v>4660</v>
      </c>
      <c r="F299" s="0" t="s">
        <v>3848</v>
      </c>
      <c r="G299" s="0" t="s">
        <v>4661</v>
      </c>
    </row>
    <row customHeight="1" ht="11.25">
      <c r="A300" s="0" t="s">
        <v>14</v>
      </c>
      <c r="B300" s="0" t="s">
        <v>4634</v>
      </c>
      <c r="C300" s="0" t="s">
        <v>4635</v>
      </c>
      <c r="D300" s="0" t="s">
        <v>4662</v>
      </c>
      <c r="E300" s="0" t="s">
        <v>4663</v>
      </c>
      <c r="F300" s="0" t="s">
        <v>3848</v>
      </c>
      <c r="G300" s="0" t="s">
        <v>4664</v>
      </c>
    </row>
    <row customHeight="1" ht="11.25">
      <c r="A301" s="0" t="s">
        <v>14</v>
      </c>
      <c r="B301" s="0" t="s">
        <v>4634</v>
      </c>
      <c r="C301" s="0" t="s">
        <v>4635</v>
      </c>
      <c r="D301" s="0" t="s">
        <v>4665</v>
      </c>
      <c r="E301" s="0" t="s">
        <v>4666</v>
      </c>
      <c r="F301" s="0" t="s">
        <v>3848</v>
      </c>
      <c r="G301" s="0" t="s">
        <v>4667</v>
      </c>
    </row>
    <row customHeight="1" ht="11.25">
      <c r="A302" s="0" t="s">
        <v>14</v>
      </c>
      <c r="B302" s="0" t="s">
        <v>4634</v>
      </c>
      <c r="C302" s="0" t="s">
        <v>4635</v>
      </c>
      <c r="D302" s="0" t="s">
        <v>4634</v>
      </c>
      <c r="E302" s="0" t="s">
        <v>4635</v>
      </c>
      <c r="F302" s="0" t="s">
        <v>3845</v>
      </c>
      <c r="G302" s="0" t="s">
        <v>4668</v>
      </c>
    </row>
    <row customHeight="1" ht="11.25">
      <c r="A303" s="0" t="s">
        <v>14</v>
      </c>
      <c r="B303" s="0" t="s">
        <v>4634</v>
      </c>
      <c r="C303" s="0" t="s">
        <v>4635</v>
      </c>
      <c r="D303" s="0" t="s">
        <v>4669</v>
      </c>
      <c r="E303" s="0" t="s">
        <v>4670</v>
      </c>
      <c r="F303" s="0" t="s">
        <v>3848</v>
      </c>
      <c r="G303" s="0" t="s">
        <v>4671</v>
      </c>
    </row>
    <row customHeight="1" ht="11.25">
      <c r="A304" s="0" t="s">
        <v>14</v>
      </c>
      <c r="B304" s="0" t="s">
        <v>4634</v>
      </c>
      <c r="C304" s="0" t="s">
        <v>4635</v>
      </c>
      <c r="D304" s="0" t="s">
        <v>4200</v>
      </c>
      <c r="E304" s="0" t="s">
        <v>4672</v>
      </c>
      <c r="F304" s="0" t="s">
        <v>3848</v>
      </c>
      <c r="G304" s="0" t="s">
        <v>4673</v>
      </c>
    </row>
    <row customHeight="1" ht="11.25">
      <c r="A305" s="0" t="s">
        <v>14</v>
      </c>
      <c r="B305" s="0" t="s">
        <v>4634</v>
      </c>
      <c r="C305" s="0" t="s">
        <v>4635</v>
      </c>
      <c r="D305" s="0" t="s">
        <v>4674</v>
      </c>
      <c r="E305" s="0" t="s">
        <v>4675</v>
      </c>
      <c r="F305" s="0" t="s">
        <v>3848</v>
      </c>
      <c r="G305" s="0" t="s">
        <v>4676</v>
      </c>
    </row>
    <row customHeight="1" ht="11.25">
      <c r="A306" s="0" t="s">
        <v>14</v>
      </c>
      <c r="B306" s="0" t="s">
        <v>4634</v>
      </c>
      <c r="C306" s="0" t="s">
        <v>4635</v>
      </c>
      <c r="D306" s="0" t="s">
        <v>4677</v>
      </c>
      <c r="E306" s="0" t="s">
        <v>4678</v>
      </c>
      <c r="F306" s="0" t="s">
        <v>3848</v>
      </c>
      <c r="G306" s="0" t="s">
        <v>4679</v>
      </c>
    </row>
    <row customHeight="1" ht="11.25">
      <c r="A307" s="0" t="s">
        <v>14</v>
      </c>
      <c r="B307" s="0" t="s">
        <v>4634</v>
      </c>
      <c r="C307" s="0" t="s">
        <v>4635</v>
      </c>
      <c r="D307" s="0" t="s">
        <v>4680</v>
      </c>
      <c r="E307" s="0" t="s">
        <v>4681</v>
      </c>
      <c r="F307" s="0" t="s">
        <v>3883</v>
      </c>
      <c r="G307" s="0" t="s">
        <v>4682</v>
      </c>
    </row>
    <row customHeight="1" ht="11.25">
      <c r="A308" s="0" t="s">
        <v>14</v>
      </c>
      <c r="B308" s="0" t="s">
        <v>4683</v>
      </c>
      <c r="C308" s="0" t="s">
        <v>4684</v>
      </c>
      <c r="D308" s="0" t="s">
        <v>4685</v>
      </c>
      <c r="E308" s="0" t="s">
        <v>4686</v>
      </c>
      <c r="F308" s="0" t="s">
        <v>3848</v>
      </c>
      <c r="G308" s="0" t="s">
        <v>4687</v>
      </c>
    </row>
    <row customHeight="1" ht="11.25">
      <c r="A309" s="0" t="s">
        <v>14</v>
      </c>
      <c r="B309" s="0" t="s">
        <v>4683</v>
      </c>
      <c r="C309" s="0" t="s">
        <v>4684</v>
      </c>
      <c r="D309" s="0" t="s">
        <v>4688</v>
      </c>
      <c r="E309" s="0" t="s">
        <v>4689</v>
      </c>
      <c r="F309" s="0" t="s">
        <v>3848</v>
      </c>
      <c r="G309" s="0" t="s">
        <v>4690</v>
      </c>
    </row>
    <row customHeight="1" ht="11.25">
      <c r="A310" s="0" t="s">
        <v>14</v>
      </c>
      <c r="B310" s="0" t="s">
        <v>4683</v>
      </c>
      <c r="C310" s="0" t="s">
        <v>4684</v>
      </c>
      <c r="D310" s="0" t="s">
        <v>4691</v>
      </c>
      <c r="E310" s="0" t="s">
        <v>4692</v>
      </c>
      <c r="F310" s="0" t="s">
        <v>3848</v>
      </c>
      <c r="G310" s="0" t="s">
        <v>4693</v>
      </c>
    </row>
    <row customHeight="1" ht="11.25">
      <c r="A311" s="0" t="s">
        <v>14</v>
      </c>
      <c r="B311" s="0" t="s">
        <v>4683</v>
      </c>
      <c r="C311" s="0" t="s">
        <v>4684</v>
      </c>
      <c r="D311" s="0" t="s">
        <v>4694</v>
      </c>
      <c r="E311" s="0" t="s">
        <v>4695</v>
      </c>
      <c r="F311" s="0" t="s">
        <v>3848</v>
      </c>
      <c r="G311" s="0" t="s">
        <v>4696</v>
      </c>
    </row>
    <row customHeight="1" ht="11.25">
      <c r="A312" s="0" t="s">
        <v>14</v>
      </c>
      <c r="B312" s="0" t="s">
        <v>4683</v>
      </c>
      <c r="C312" s="0" t="s">
        <v>4684</v>
      </c>
      <c r="D312" s="0" t="s">
        <v>4697</v>
      </c>
      <c r="E312" s="0" t="s">
        <v>4698</v>
      </c>
      <c r="F312" s="0" t="s">
        <v>3848</v>
      </c>
      <c r="G312" s="0" t="s">
        <v>4699</v>
      </c>
    </row>
    <row customHeight="1" ht="11.25">
      <c r="A313" s="0" t="s">
        <v>14</v>
      </c>
      <c r="B313" s="0" t="s">
        <v>4683</v>
      </c>
      <c r="C313" s="0" t="s">
        <v>4684</v>
      </c>
      <c r="D313" s="0" t="s">
        <v>4700</v>
      </c>
      <c r="E313" s="0" t="s">
        <v>4701</v>
      </c>
      <c r="F313" s="0" t="s">
        <v>3848</v>
      </c>
      <c r="G313" s="0" t="s">
        <v>4702</v>
      </c>
    </row>
    <row customHeight="1" ht="11.25">
      <c r="A314" s="0" t="s">
        <v>14</v>
      </c>
      <c r="B314" s="0" t="s">
        <v>4683</v>
      </c>
      <c r="C314" s="0" t="s">
        <v>4684</v>
      </c>
      <c r="D314" s="0" t="s">
        <v>4703</v>
      </c>
      <c r="E314" s="0" t="s">
        <v>4704</v>
      </c>
      <c r="F314" s="0" t="s">
        <v>3848</v>
      </c>
      <c r="G314" s="0" t="s">
        <v>4705</v>
      </c>
    </row>
    <row customHeight="1" ht="11.25">
      <c r="A315" s="0" t="s">
        <v>14</v>
      </c>
      <c r="B315" s="0" t="s">
        <v>4683</v>
      </c>
      <c r="C315" s="0" t="s">
        <v>4684</v>
      </c>
      <c r="D315" s="0" t="s">
        <v>4706</v>
      </c>
      <c r="E315" s="0" t="s">
        <v>4707</v>
      </c>
      <c r="F315" s="0" t="s">
        <v>3848</v>
      </c>
      <c r="G315" s="0" t="s">
        <v>4708</v>
      </c>
    </row>
    <row customHeight="1" ht="11.25">
      <c r="A316" s="0" t="s">
        <v>14</v>
      </c>
      <c r="B316" s="0" t="s">
        <v>4683</v>
      </c>
      <c r="C316" s="0" t="s">
        <v>4684</v>
      </c>
      <c r="D316" s="0" t="s">
        <v>4683</v>
      </c>
      <c r="E316" s="0" t="s">
        <v>4684</v>
      </c>
      <c r="F316" s="0" t="s">
        <v>3845</v>
      </c>
      <c r="G316" s="0" t="s">
        <v>4709</v>
      </c>
    </row>
    <row customHeight="1" ht="11.25">
      <c r="A317" s="0" t="s">
        <v>14</v>
      </c>
      <c r="B317" s="0" t="s">
        <v>4683</v>
      </c>
      <c r="C317" s="0" t="s">
        <v>4684</v>
      </c>
      <c r="D317" s="0" t="s">
        <v>4710</v>
      </c>
      <c r="E317" s="0" t="s">
        <v>4711</v>
      </c>
      <c r="F317" s="0" t="s">
        <v>3848</v>
      </c>
      <c r="G317" s="0" t="s">
        <v>4712</v>
      </c>
    </row>
    <row customHeight="1" ht="11.25">
      <c r="A318" s="0" t="s">
        <v>14</v>
      </c>
      <c r="B318" s="0" t="s">
        <v>4683</v>
      </c>
      <c r="C318" s="0" t="s">
        <v>4684</v>
      </c>
      <c r="D318" s="0" t="s">
        <v>4713</v>
      </c>
      <c r="E318" s="0" t="s">
        <v>4714</v>
      </c>
      <c r="F318" s="0" t="s">
        <v>3848</v>
      </c>
      <c r="G318" s="0" t="s">
        <v>4715</v>
      </c>
    </row>
    <row customHeight="1" ht="11.25">
      <c r="A319" s="0" t="s">
        <v>14</v>
      </c>
      <c r="B319" s="0" t="s">
        <v>4683</v>
      </c>
      <c r="C319" s="0" t="s">
        <v>4684</v>
      </c>
      <c r="D319" s="0" t="s">
        <v>4716</v>
      </c>
      <c r="E319" s="0" t="s">
        <v>4717</v>
      </c>
      <c r="F319" s="0" t="s">
        <v>3848</v>
      </c>
      <c r="G319" s="0" t="s">
        <v>4718</v>
      </c>
    </row>
    <row customHeight="1" ht="11.25">
      <c r="A320" s="0" t="s">
        <v>14</v>
      </c>
      <c r="B320" s="0" t="s">
        <v>4683</v>
      </c>
      <c r="C320" s="0" t="s">
        <v>4684</v>
      </c>
      <c r="D320" s="0" t="s">
        <v>4719</v>
      </c>
      <c r="E320" s="0" t="s">
        <v>4720</v>
      </c>
      <c r="F320" s="0" t="s">
        <v>3848</v>
      </c>
      <c r="G320" s="0" t="s">
        <v>4721</v>
      </c>
    </row>
    <row customHeight="1" ht="11.25">
      <c r="A321" s="0" t="s">
        <v>14</v>
      </c>
      <c r="B321" s="0" t="s">
        <v>4683</v>
      </c>
      <c r="C321" s="0" t="s">
        <v>4684</v>
      </c>
      <c r="D321" s="0" t="s">
        <v>4722</v>
      </c>
      <c r="E321" s="0" t="s">
        <v>4723</v>
      </c>
      <c r="F321" s="0" t="s">
        <v>3848</v>
      </c>
      <c r="G321" s="0" t="s">
        <v>4724</v>
      </c>
    </row>
    <row customHeight="1" ht="11.25">
      <c r="A322" s="0" t="s">
        <v>14</v>
      </c>
      <c r="B322" s="0" t="s">
        <v>4725</v>
      </c>
      <c r="C322" s="0" t="s">
        <v>4726</v>
      </c>
      <c r="D322" s="0" t="s">
        <v>4727</v>
      </c>
      <c r="E322" s="0" t="s">
        <v>4728</v>
      </c>
      <c r="F322" s="0" t="s">
        <v>3848</v>
      </c>
      <c r="G322" s="0" t="s">
        <v>4729</v>
      </c>
    </row>
    <row customHeight="1" ht="11.25">
      <c r="A323" s="0" t="s">
        <v>14</v>
      </c>
      <c r="B323" s="0" t="s">
        <v>4725</v>
      </c>
      <c r="C323" s="0" t="s">
        <v>4726</v>
      </c>
      <c r="D323" s="0" t="s">
        <v>4730</v>
      </c>
      <c r="E323" s="0" t="s">
        <v>4731</v>
      </c>
      <c r="F323" s="0" t="s">
        <v>3848</v>
      </c>
      <c r="G323" s="0" t="s">
        <v>4732</v>
      </c>
    </row>
    <row customHeight="1" ht="11.25">
      <c r="A324" s="0" t="s">
        <v>14</v>
      </c>
      <c r="B324" s="0" t="s">
        <v>4725</v>
      </c>
      <c r="C324" s="0" t="s">
        <v>4726</v>
      </c>
      <c r="D324" s="0" t="s">
        <v>4733</v>
      </c>
      <c r="E324" s="0" t="s">
        <v>4734</v>
      </c>
      <c r="F324" s="0" t="s">
        <v>3848</v>
      </c>
      <c r="G324" s="0" t="s">
        <v>4735</v>
      </c>
    </row>
    <row customHeight="1" ht="11.25">
      <c r="A325" s="0" t="s">
        <v>14</v>
      </c>
      <c r="B325" s="0" t="s">
        <v>4725</v>
      </c>
      <c r="C325" s="0" t="s">
        <v>4726</v>
      </c>
      <c r="D325" s="0" t="s">
        <v>4736</v>
      </c>
      <c r="E325" s="0" t="s">
        <v>4737</v>
      </c>
      <c r="F325" s="0" t="s">
        <v>3848</v>
      </c>
      <c r="G325" s="0" t="s">
        <v>4738</v>
      </c>
    </row>
    <row customHeight="1" ht="11.25">
      <c r="A326" s="0" t="s">
        <v>14</v>
      </c>
      <c r="B326" s="0" t="s">
        <v>4725</v>
      </c>
      <c r="C326" s="0" t="s">
        <v>4726</v>
      </c>
      <c r="D326" s="0" t="s">
        <v>4739</v>
      </c>
      <c r="E326" s="0" t="s">
        <v>4740</v>
      </c>
      <c r="F326" s="0" t="s">
        <v>3848</v>
      </c>
      <c r="G326" s="0" t="s">
        <v>4741</v>
      </c>
    </row>
    <row customHeight="1" ht="11.25">
      <c r="A327" s="0" t="s">
        <v>14</v>
      </c>
      <c r="B327" s="0" t="s">
        <v>4725</v>
      </c>
      <c r="C327" s="0" t="s">
        <v>4726</v>
      </c>
      <c r="D327" s="0" t="s">
        <v>4612</v>
      </c>
      <c r="E327" s="0" t="s">
        <v>4742</v>
      </c>
      <c r="F327" s="0" t="s">
        <v>3848</v>
      </c>
      <c r="G327" s="0" t="s">
        <v>4743</v>
      </c>
    </row>
    <row customHeight="1" ht="11.25">
      <c r="A328" s="0" t="s">
        <v>14</v>
      </c>
      <c r="B328" s="0" t="s">
        <v>4725</v>
      </c>
      <c r="C328" s="0" t="s">
        <v>4726</v>
      </c>
      <c r="D328" s="0" t="s">
        <v>3853</v>
      </c>
      <c r="E328" s="0" t="s">
        <v>4744</v>
      </c>
      <c r="F328" s="0" t="s">
        <v>3848</v>
      </c>
      <c r="G328" s="0" t="s">
        <v>4745</v>
      </c>
    </row>
    <row customHeight="1" ht="11.25">
      <c r="A329" s="0" t="s">
        <v>14</v>
      </c>
      <c r="B329" s="0" t="s">
        <v>4725</v>
      </c>
      <c r="C329" s="0" t="s">
        <v>4726</v>
      </c>
      <c r="D329" s="0" t="s">
        <v>4746</v>
      </c>
      <c r="E329" s="0" t="s">
        <v>4747</v>
      </c>
      <c r="F329" s="0" t="s">
        <v>3848</v>
      </c>
      <c r="G329" s="0" t="s">
        <v>4748</v>
      </c>
    </row>
    <row customHeight="1" ht="11.25">
      <c r="A330" s="0" t="s">
        <v>14</v>
      </c>
      <c r="B330" s="0" t="s">
        <v>4725</v>
      </c>
      <c r="C330" s="0" t="s">
        <v>4726</v>
      </c>
      <c r="D330" s="0" t="s">
        <v>4725</v>
      </c>
      <c r="E330" s="0" t="s">
        <v>4726</v>
      </c>
      <c r="F330" s="0" t="s">
        <v>3845</v>
      </c>
      <c r="G330" s="0" t="s">
        <v>4749</v>
      </c>
    </row>
    <row customHeight="1" ht="11.25">
      <c r="A331" s="0" t="s">
        <v>14</v>
      </c>
      <c r="B331" s="0" t="s">
        <v>4725</v>
      </c>
      <c r="C331" s="0" t="s">
        <v>4726</v>
      </c>
      <c r="D331" s="0" t="s">
        <v>4750</v>
      </c>
      <c r="E331" s="0" t="s">
        <v>4751</v>
      </c>
      <c r="F331" s="0" t="s">
        <v>3848</v>
      </c>
      <c r="G331" s="0" t="s">
        <v>4752</v>
      </c>
    </row>
    <row customHeight="1" ht="11.25">
      <c r="A332" s="0" t="s">
        <v>14</v>
      </c>
      <c r="B332" s="0" t="s">
        <v>4725</v>
      </c>
      <c r="C332" s="0" t="s">
        <v>4726</v>
      </c>
      <c r="D332" s="0" t="s">
        <v>4753</v>
      </c>
      <c r="E332" s="0" t="s">
        <v>4754</v>
      </c>
      <c r="F332" s="0" t="s">
        <v>3848</v>
      </c>
      <c r="G332" s="0" t="s">
        <v>4755</v>
      </c>
    </row>
    <row customHeight="1" ht="11.25">
      <c r="A333" s="0" t="s">
        <v>14</v>
      </c>
      <c r="B333" s="0" t="s">
        <v>4725</v>
      </c>
      <c r="C333" s="0" t="s">
        <v>4726</v>
      </c>
      <c r="D333" s="0" t="s">
        <v>4756</v>
      </c>
      <c r="E333" s="0" t="s">
        <v>4757</v>
      </c>
      <c r="F333" s="0" t="s">
        <v>3848</v>
      </c>
      <c r="G333" s="0" t="s">
        <v>4758</v>
      </c>
    </row>
    <row customHeight="1" ht="11.25">
      <c r="A334" s="0" t="s">
        <v>14</v>
      </c>
      <c r="B334" s="0" t="s">
        <v>4725</v>
      </c>
      <c r="C334" s="0" t="s">
        <v>4726</v>
      </c>
      <c r="D334" s="0" t="s">
        <v>4759</v>
      </c>
      <c r="E334" s="0" t="s">
        <v>4760</v>
      </c>
      <c r="F334" s="0" t="s">
        <v>3848</v>
      </c>
      <c r="G334" s="0" t="s">
        <v>4761</v>
      </c>
    </row>
    <row customHeight="1" ht="11.25">
      <c r="A335" s="0" t="s">
        <v>14</v>
      </c>
      <c r="B335" s="0" t="s">
        <v>4725</v>
      </c>
      <c r="C335" s="0" t="s">
        <v>4726</v>
      </c>
      <c r="D335" s="0" t="s">
        <v>4467</v>
      </c>
      <c r="E335" s="0" t="s">
        <v>4762</v>
      </c>
      <c r="F335" s="0" t="s">
        <v>3848</v>
      </c>
      <c r="G335" s="0" t="s">
        <v>4763</v>
      </c>
    </row>
    <row customHeight="1" ht="11.25">
      <c r="A336" s="0" t="s">
        <v>14</v>
      </c>
      <c r="B336" s="0" t="s">
        <v>4725</v>
      </c>
      <c r="C336" s="0" t="s">
        <v>4726</v>
      </c>
      <c r="D336" s="0" t="s">
        <v>4764</v>
      </c>
      <c r="E336" s="0" t="s">
        <v>4765</v>
      </c>
      <c r="F336" s="0" t="s">
        <v>3848</v>
      </c>
      <c r="G336" s="0" t="s">
        <v>4766</v>
      </c>
    </row>
    <row customHeight="1" ht="11.25">
      <c r="A337" s="0" t="s">
        <v>14</v>
      </c>
      <c r="B337" s="0" t="s">
        <v>4725</v>
      </c>
      <c r="C337" s="0" t="s">
        <v>4726</v>
      </c>
      <c r="D337" s="0" t="s">
        <v>4767</v>
      </c>
      <c r="E337" s="0" t="s">
        <v>4768</v>
      </c>
      <c r="F337" s="0" t="s">
        <v>4017</v>
      </c>
      <c r="G337" s="0" t="s">
        <v>4769</v>
      </c>
    </row>
    <row customHeight="1" ht="11.25">
      <c r="A338" s="0" t="s">
        <v>14</v>
      </c>
      <c r="B338" s="0" t="s">
        <v>4770</v>
      </c>
      <c r="C338" s="0" t="s">
        <v>4771</v>
      </c>
      <c r="D338" s="0" t="s">
        <v>4772</v>
      </c>
      <c r="E338" s="0" t="s">
        <v>4773</v>
      </c>
      <c r="F338" s="0" t="s">
        <v>3848</v>
      </c>
      <c r="G338" s="0" t="s">
        <v>4774</v>
      </c>
    </row>
    <row customHeight="1" ht="11.25">
      <c r="A339" s="0" t="s">
        <v>14</v>
      </c>
      <c r="B339" s="0" t="s">
        <v>4770</v>
      </c>
      <c r="C339" s="0" t="s">
        <v>4771</v>
      </c>
      <c r="D339" s="0" t="s">
        <v>4775</v>
      </c>
      <c r="E339" s="0" t="s">
        <v>4776</v>
      </c>
      <c r="F339" s="0" t="s">
        <v>3848</v>
      </c>
      <c r="G339" s="0" t="s">
        <v>4777</v>
      </c>
    </row>
    <row customHeight="1" ht="11.25">
      <c r="A340" s="0" t="s">
        <v>14</v>
      </c>
      <c r="B340" s="0" t="s">
        <v>4770</v>
      </c>
      <c r="C340" s="0" t="s">
        <v>4771</v>
      </c>
      <c r="D340" s="0" t="s">
        <v>4659</v>
      </c>
      <c r="E340" s="0" t="s">
        <v>4778</v>
      </c>
      <c r="F340" s="0" t="s">
        <v>3848</v>
      </c>
      <c r="G340" s="0" t="s">
        <v>4779</v>
      </c>
    </row>
    <row customHeight="1" ht="11.25">
      <c r="A341" s="0" t="s">
        <v>14</v>
      </c>
      <c r="B341" s="0" t="s">
        <v>4770</v>
      </c>
      <c r="C341" s="0" t="s">
        <v>4771</v>
      </c>
      <c r="D341" s="0" t="s">
        <v>4780</v>
      </c>
      <c r="E341" s="0" t="s">
        <v>4781</v>
      </c>
      <c r="F341" s="0" t="s">
        <v>3848</v>
      </c>
      <c r="G341" s="0" t="s">
        <v>4782</v>
      </c>
    </row>
    <row customHeight="1" ht="11.25">
      <c r="A342" s="0" t="s">
        <v>14</v>
      </c>
      <c r="B342" s="0" t="s">
        <v>4770</v>
      </c>
      <c r="C342" s="0" t="s">
        <v>4771</v>
      </c>
      <c r="D342" s="0" t="s">
        <v>4783</v>
      </c>
      <c r="E342" s="0" t="s">
        <v>4784</v>
      </c>
      <c r="F342" s="0" t="s">
        <v>3848</v>
      </c>
      <c r="G342" s="0" t="s">
        <v>4785</v>
      </c>
    </row>
    <row customHeight="1" ht="11.25">
      <c r="A343" s="0" t="s">
        <v>14</v>
      </c>
      <c r="B343" s="0" t="s">
        <v>4770</v>
      </c>
      <c r="C343" s="0" t="s">
        <v>4771</v>
      </c>
      <c r="D343" s="0" t="s">
        <v>4786</v>
      </c>
      <c r="E343" s="0" t="s">
        <v>4787</v>
      </c>
      <c r="F343" s="0" t="s">
        <v>3848</v>
      </c>
      <c r="G343" s="0" t="s">
        <v>4788</v>
      </c>
    </row>
    <row customHeight="1" ht="11.25">
      <c r="A344" s="0" t="s">
        <v>14</v>
      </c>
      <c r="B344" s="0" t="s">
        <v>4770</v>
      </c>
      <c r="C344" s="0" t="s">
        <v>4771</v>
      </c>
      <c r="D344" s="0" t="s">
        <v>4789</v>
      </c>
      <c r="E344" s="0" t="s">
        <v>4790</v>
      </c>
      <c r="F344" s="0" t="s">
        <v>3848</v>
      </c>
      <c r="G344" s="0" t="s">
        <v>4791</v>
      </c>
    </row>
    <row customHeight="1" ht="11.25">
      <c r="A345" s="0" t="s">
        <v>14</v>
      </c>
      <c r="B345" s="0" t="s">
        <v>4770</v>
      </c>
      <c r="C345" s="0" t="s">
        <v>4771</v>
      </c>
      <c r="D345" s="0" t="s">
        <v>4792</v>
      </c>
      <c r="E345" s="0" t="s">
        <v>4793</v>
      </c>
      <c r="F345" s="0" t="s">
        <v>3848</v>
      </c>
      <c r="G345" s="0" t="s">
        <v>4794</v>
      </c>
    </row>
    <row customHeight="1" ht="11.25">
      <c r="A346" s="0" t="s">
        <v>14</v>
      </c>
      <c r="B346" s="0" t="s">
        <v>4770</v>
      </c>
      <c r="C346" s="0" t="s">
        <v>4771</v>
      </c>
      <c r="D346" s="0" t="s">
        <v>4770</v>
      </c>
      <c r="E346" s="0" t="s">
        <v>4771</v>
      </c>
      <c r="F346" s="0" t="s">
        <v>3845</v>
      </c>
      <c r="G346" s="0" t="s">
        <v>4795</v>
      </c>
    </row>
    <row customHeight="1" ht="11.25">
      <c r="A347" s="0" t="s">
        <v>14</v>
      </c>
      <c r="B347" s="0" t="s">
        <v>4770</v>
      </c>
      <c r="C347" s="0" t="s">
        <v>4771</v>
      </c>
      <c r="D347" s="0" t="s">
        <v>4796</v>
      </c>
      <c r="E347" s="0" t="s">
        <v>4797</v>
      </c>
      <c r="F347" s="0" t="s">
        <v>3883</v>
      </c>
      <c r="G347" s="0" t="s">
        <v>4798</v>
      </c>
    </row>
    <row customHeight="1" ht="11.25">
      <c r="A348" s="0" t="s">
        <v>14</v>
      </c>
      <c r="B348" s="0" t="s">
        <v>4770</v>
      </c>
      <c r="C348" s="0" t="s">
        <v>4771</v>
      </c>
      <c r="D348" s="0" t="s">
        <v>4799</v>
      </c>
      <c r="E348" s="0" t="s">
        <v>4800</v>
      </c>
      <c r="F348" s="0" t="s">
        <v>3848</v>
      </c>
      <c r="G348" s="0" t="s">
        <v>4801</v>
      </c>
    </row>
    <row customHeight="1" ht="11.25">
      <c r="A349" s="0" t="s">
        <v>14</v>
      </c>
      <c r="B349" s="0" t="s">
        <v>4802</v>
      </c>
      <c r="C349" s="0" t="s">
        <v>4803</v>
      </c>
      <c r="D349" s="0" t="s">
        <v>4804</v>
      </c>
      <c r="E349" s="0" t="s">
        <v>4805</v>
      </c>
      <c r="F349" s="0" t="s">
        <v>3848</v>
      </c>
      <c r="G349" s="0" t="s">
        <v>4806</v>
      </c>
    </row>
    <row customHeight="1" ht="11.25">
      <c r="A350" s="0" t="s">
        <v>14</v>
      </c>
      <c r="B350" s="0" t="s">
        <v>4802</v>
      </c>
      <c r="C350" s="0" t="s">
        <v>4803</v>
      </c>
      <c r="D350" s="0" t="s">
        <v>4807</v>
      </c>
      <c r="E350" s="0" t="s">
        <v>4808</v>
      </c>
      <c r="F350" s="0" t="s">
        <v>3848</v>
      </c>
      <c r="G350" s="0" t="s">
        <v>4809</v>
      </c>
    </row>
    <row customHeight="1" ht="11.25">
      <c r="A351" s="0" t="s">
        <v>14</v>
      </c>
      <c r="B351" s="0" t="s">
        <v>4802</v>
      </c>
      <c r="C351" s="0" t="s">
        <v>4803</v>
      </c>
      <c r="D351" s="0" t="s">
        <v>4810</v>
      </c>
      <c r="E351" s="0" t="s">
        <v>4811</v>
      </c>
      <c r="F351" s="0" t="s">
        <v>3848</v>
      </c>
      <c r="G351" s="0" t="s">
        <v>4812</v>
      </c>
    </row>
    <row customHeight="1" ht="11.25">
      <c r="A352" s="0" t="s">
        <v>14</v>
      </c>
      <c r="B352" s="0" t="s">
        <v>4802</v>
      </c>
      <c r="C352" s="0" t="s">
        <v>4803</v>
      </c>
      <c r="D352" s="0" t="s">
        <v>4813</v>
      </c>
      <c r="E352" s="0" t="s">
        <v>4814</v>
      </c>
      <c r="F352" s="0" t="s">
        <v>3848</v>
      </c>
      <c r="G352" s="0" t="s">
        <v>4815</v>
      </c>
    </row>
    <row customHeight="1" ht="11.25">
      <c r="A353" s="0" t="s">
        <v>14</v>
      </c>
      <c r="B353" s="0" t="s">
        <v>4802</v>
      </c>
      <c r="C353" s="0" t="s">
        <v>4803</v>
      </c>
      <c r="D353" s="0" t="s">
        <v>4816</v>
      </c>
      <c r="E353" s="0" t="s">
        <v>4817</v>
      </c>
      <c r="F353" s="0" t="s">
        <v>3848</v>
      </c>
      <c r="G353" s="0" t="s">
        <v>4818</v>
      </c>
    </row>
    <row customHeight="1" ht="11.25">
      <c r="A354" s="0" t="s">
        <v>14</v>
      </c>
      <c r="B354" s="0" t="s">
        <v>4802</v>
      </c>
      <c r="C354" s="0" t="s">
        <v>4803</v>
      </c>
      <c r="D354" s="0" t="s">
        <v>4819</v>
      </c>
      <c r="E354" s="0" t="s">
        <v>4820</v>
      </c>
      <c r="F354" s="0" t="s">
        <v>3848</v>
      </c>
      <c r="G354" s="0" t="s">
        <v>4821</v>
      </c>
    </row>
    <row customHeight="1" ht="11.25">
      <c r="A355" s="0" t="s">
        <v>14</v>
      </c>
      <c r="B355" s="0" t="s">
        <v>4802</v>
      </c>
      <c r="C355" s="0" t="s">
        <v>4803</v>
      </c>
      <c r="D355" s="0" t="s">
        <v>4822</v>
      </c>
      <c r="E355" s="0" t="s">
        <v>4823</v>
      </c>
      <c r="F355" s="0" t="s">
        <v>3848</v>
      </c>
      <c r="G355" s="0" t="s">
        <v>4824</v>
      </c>
    </row>
    <row customHeight="1" ht="11.25">
      <c r="A356" s="0" t="s">
        <v>14</v>
      </c>
      <c r="B356" s="0" t="s">
        <v>4802</v>
      </c>
      <c r="C356" s="0" t="s">
        <v>4803</v>
      </c>
      <c r="D356" s="0" t="s">
        <v>4802</v>
      </c>
      <c r="E356" s="0" t="s">
        <v>4803</v>
      </c>
      <c r="F356" s="0" t="s">
        <v>3845</v>
      </c>
      <c r="G356" s="0" t="s">
        <v>4825</v>
      </c>
    </row>
    <row customHeight="1" ht="11.25">
      <c r="A357" s="0" t="s">
        <v>14</v>
      </c>
      <c r="B357" s="0" t="s">
        <v>4802</v>
      </c>
      <c r="C357" s="0" t="s">
        <v>4803</v>
      </c>
      <c r="D357" s="0" t="s">
        <v>4826</v>
      </c>
      <c r="E357" s="0" t="s">
        <v>4827</v>
      </c>
      <c r="F357" s="0" t="s">
        <v>3883</v>
      </c>
      <c r="G357" s="0" t="s">
        <v>4828</v>
      </c>
    </row>
    <row customHeight="1" ht="11.25">
      <c r="A358" s="0" t="s">
        <v>14</v>
      </c>
      <c r="B358" s="0" t="s">
        <v>4802</v>
      </c>
      <c r="C358" s="0" t="s">
        <v>4803</v>
      </c>
      <c r="D358" s="0" t="s">
        <v>4829</v>
      </c>
      <c r="E358" s="0" t="s">
        <v>4830</v>
      </c>
      <c r="F358" s="0" t="s">
        <v>3848</v>
      </c>
      <c r="G358" s="0" t="s">
        <v>4831</v>
      </c>
    </row>
    <row customHeight="1" ht="11.25">
      <c r="A359" s="0" t="s">
        <v>14</v>
      </c>
      <c r="B359" s="0" t="s">
        <v>4802</v>
      </c>
      <c r="C359" s="0" t="s">
        <v>4803</v>
      </c>
      <c r="D359" s="0" t="s">
        <v>4832</v>
      </c>
      <c r="E359" s="0" t="s">
        <v>4833</v>
      </c>
      <c r="F359" s="0" t="s">
        <v>3848</v>
      </c>
      <c r="G359" s="0" t="s">
        <v>4834</v>
      </c>
    </row>
    <row customHeight="1" ht="11.25">
      <c r="A360" s="0" t="s">
        <v>14</v>
      </c>
      <c r="B360" s="0" t="s">
        <v>4835</v>
      </c>
      <c r="C360" s="0" t="s">
        <v>4836</v>
      </c>
      <c r="D360" s="0" t="s">
        <v>4837</v>
      </c>
      <c r="E360" s="0" t="s">
        <v>4838</v>
      </c>
      <c r="F360" s="0" t="s">
        <v>3848</v>
      </c>
      <c r="G360" s="0" t="s">
        <v>4839</v>
      </c>
    </row>
    <row customHeight="1" ht="11.25">
      <c r="A361" s="0" t="s">
        <v>14</v>
      </c>
      <c r="B361" s="0" t="s">
        <v>4835</v>
      </c>
      <c r="C361" s="0" t="s">
        <v>4836</v>
      </c>
      <c r="D361" s="0" t="s">
        <v>4840</v>
      </c>
      <c r="E361" s="0" t="s">
        <v>4841</v>
      </c>
      <c r="F361" s="0" t="s">
        <v>3848</v>
      </c>
      <c r="G361" s="0" t="s">
        <v>4842</v>
      </c>
    </row>
    <row customHeight="1" ht="11.25">
      <c r="A362" s="0" t="s">
        <v>14</v>
      </c>
      <c r="B362" s="0" t="s">
        <v>4835</v>
      </c>
      <c r="C362" s="0" t="s">
        <v>4836</v>
      </c>
      <c r="D362" s="0" t="s">
        <v>4843</v>
      </c>
      <c r="E362" s="0" t="s">
        <v>4844</v>
      </c>
      <c r="F362" s="0" t="s">
        <v>3848</v>
      </c>
      <c r="G362" s="0" t="s">
        <v>4845</v>
      </c>
    </row>
    <row customHeight="1" ht="11.25">
      <c r="A363" s="0" t="s">
        <v>14</v>
      </c>
      <c r="B363" s="0" t="s">
        <v>4835</v>
      </c>
      <c r="C363" s="0" t="s">
        <v>4836</v>
      </c>
      <c r="D363" s="0" t="s">
        <v>4846</v>
      </c>
      <c r="E363" s="0" t="s">
        <v>4847</v>
      </c>
      <c r="F363" s="0" t="s">
        <v>3848</v>
      </c>
      <c r="G363" s="0" t="s">
        <v>4848</v>
      </c>
    </row>
    <row customHeight="1" ht="11.25">
      <c r="A364" s="0" t="s">
        <v>14</v>
      </c>
      <c r="B364" s="0" t="s">
        <v>4835</v>
      </c>
      <c r="C364" s="0" t="s">
        <v>4836</v>
      </c>
      <c r="D364" s="0" t="s">
        <v>4849</v>
      </c>
      <c r="E364" s="0" t="s">
        <v>4850</v>
      </c>
      <c r="F364" s="0" t="s">
        <v>3848</v>
      </c>
      <c r="G364" s="0" t="s">
        <v>4851</v>
      </c>
    </row>
    <row customHeight="1" ht="11.25">
      <c r="A365" s="0" t="s">
        <v>14</v>
      </c>
      <c r="B365" s="0" t="s">
        <v>4835</v>
      </c>
      <c r="C365" s="0" t="s">
        <v>4836</v>
      </c>
      <c r="D365" s="0" t="s">
        <v>4852</v>
      </c>
      <c r="E365" s="0" t="s">
        <v>4853</v>
      </c>
      <c r="F365" s="0" t="s">
        <v>3848</v>
      </c>
      <c r="G365" s="0" t="s">
        <v>4854</v>
      </c>
    </row>
    <row customHeight="1" ht="11.25">
      <c r="A366" s="0" t="s">
        <v>14</v>
      </c>
      <c r="B366" s="0" t="s">
        <v>4835</v>
      </c>
      <c r="C366" s="0" t="s">
        <v>4836</v>
      </c>
      <c r="D366" s="0" t="s">
        <v>4855</v>
      </c>
      <c r="E366" s="0" t="s">
        <v>4856</v>
      </c>
      <c r="F366" s="0" t="s">
        <v>3848</v>
      </c>
      <c r="G366" s="0" t="s">
        <v>4857</v>
      </c>
    </row>
    <row customHeight="1" ht="11.25">
      <c r="A367" s="0" t="s">
        <v>14</v>
      </c>
      <c r="B367" s="0" t="s">
        <v>4835</v>
      </c>
      <c r="C367" s="0" t="s">
        <v>4836</v>
      </c>
      <c r="D367" s="0" t="s">
        <v>4858</v>
      </c>
      <c r="E367" s="0" t="s">
        <v>4859</v>
      </c>
      <c r="F367" s="0" t="s">
        <v>3848</v>
      </c>
      <c r="G367" s="0" t="s">
        <v>4860</v>
      </c>
    </row>
    <row customHeight="1" ht="11.25">
      <c r="A368" s="0" t="s">
        <v>14</v>
      </c>
      <c r="B368" s="0" t="s">
        <v>4835</v>
      </c>
      <c r="C368" s="0" t="s">
        <v>4836</v>
      </c>
      <c r="D368" s="0" t="s">
        <v>4861</v>
      </c>
      <c r="E368" s="0" t="s">
        <v>4862</v>
      </c>
      <c r="F368" s="0" t="s">
        <v>3848</v>
      </c>
      <c r="G368" s="0" t="s">
        <v>4863</v>
      </c>
    </row>
    <row customHeight="1" ht="11.25">
      <c r="A369" s="0" t="s">
        <v>14</v>
      </c>
      <c r="B369" s="0" t="s">
        <v>4835</v>
      </c>
      <c r="C369" s="0" t="s">
        <v>4836</v>
      </c>
      <c r="D369" s="0" t="s">
        <v>4864</v>
      </c>
      <c r="E369" s="0" t="s">
        <v>4865</v>
      </c>
      <c r="F369" s="0" t="s">
        <v>3848</v>
      </c>
      <c r="G369" s="0" t="s">
        <v>4866</v>
      </c>
    </row>
    <row customHeight="1" ht="11.25">
      <c r="A370" s="0" t="s">
        <v>14</v>
      </c>
      <c r="B370" s="0" t="s">
        <v>4835</v>
      </c>
      <c r="C370" s="0" t="s">
        <v>4836</v>
      </c>
      <c r="D370" s="0" t="s">
        <v>4835</v>
      </c>
      <c r="E370" s="0" t="s">
        <v>4836</v>
      </c>
      <c r="F370" s="0" t="s">
        <v>3845</v>
      </c>
      <c r="G370" s="0" t="s">
        <v>4867</v>
      </c>
    </row>
    <row customHeight="1" ht="11.25">
      <c r="A371" s="0" t="s">
        <v>14</v>
      </c>
      <c r="B371" s="0" t="s">
        <v>4835</v>
      </c>
      <c r="C371" s="0" t="s">
        <v>4836</v>
      </c>
      <c r="D371" s="0" t="s">
        <v>4868</v>
      </c>
      <c r="E371" s="0" t="s">
        <v>4869</v>
      </c>
      <c r="F371" s="0" t="s">
        <v>3848</v>
      </c>
      <c r="G371" s="0" t="s">
        <v>4870</v>
      </c>
    </row>
    <row customHeight="1" ht="11.25">
      <c r="A372" s="0" t="s">
        <v>14</v>
      </c>
      <c r="B372" s="0" t="s">
        <v>4835</v>
      </c>
      <c r="C372" s="0" t="s">
        <v>4836</v>
      </c>
      <c r="D372" s="0" t="s">
        <v>4871</v>
      </c>
      <c r="E372" s="0" t="s">
        <v>4872</v>
      </c>
      <c r="F372" s="0" t="s">
        <v>3848</v>
      </c>
      <c r="G372" s="0" t="s">
        <v>4873</v>
      </c>
    </row>
    <row customHeight="1" ht="11.25">
      <c r="A373" s="0" t="s">
        <v>14</v>
      </c>
      <c r="B373" s="0" t="s">
        <v>4835</v>
      </c>
      <c r="C373" s="0" t="s">
        <v>4836</v>
      </c>
      <c r="D373" s="0" t="s">
        <v>4874</v>
      </c>
      <c r="E373" s="0" t="s">
        <v>4875</v>
      </c>
      <c r="F373" s="0" t="s">
        <v>3848</v>
      </c>
      <c r="G373" s="0" t="s">
        <v>4876</v>
      </c>
    </row>
    <row customHeight="1" ht="11.25">
      <c r="A374" s="0" t="s">
        <v>14</v>
      </c>
      <c r="B374" s="0" t="s">
        <v>4835</v>
      </c>
      <c r="C374" s="0" t="s">
        <v>4836</v>
      </c>
      <c r="D374" s="0" t="s">
        <v>4877</v>
      </c>
      <c r="E374" s="0" t="s">
        <v>4878</v>
      </c>
      <c r="F374" s="0" t="s">
        <v>3848</v>
      </c>
      <c r="G374" s="0" t="s">
        <v>4879</v>
      </c>
    </row>
    <row customHeight="1" ht="11.25">
      <c r="A375" s="0" t="s">
        <v>14</v>
      </c>
      <c r="B375" s="0" t="s">
        <v>4835</v>
      </c>
      <c r="C375" s="0" t="s">
        <v>4836</v>
      </c>
      <c r="D375" s="0" t="s">
        <v>4880</v>
      </c>
      <c r="E375" s="0" t="s">
        <v>4881</v>
      </c>
      <c r="F375" s="0" t="s">
        <v>4017</v>
      </c>
      <c r="G375" s="0" t="s">
        <v>4882</v>
      </c>
    </row>
    <row customHeight="1" ht="11.25">
      <c r="A376" s="0" t="s">
        <v>14</v>
      </c>
      <c r="B376" s="0" t="s">
        <v>4883</v>
      </c>
      <c r="C376" s="0" t="s">
        <v>4884</v>
      </c>
      <c r="D376" s="0" t="s">
        <v>4885</v>
      </c>
      <c r="E376" s="0" t="s">
        <v>4886</v>
      </c>
      <c r="F376" s="0" t="s">
        <v>3848</v>
      </c>
      <c r="G376" s="0" t="s">
        <v>4887</v>
      </c>
    </row>
    <row customHeight="1" ht="11.25">
      <c r="A377" s="0" t="s">
        <v>14</v>
      </c>
      <c r="B377" s="0" t="s">
        <v>4883</v>
      </c>
      <c r="C377" s="0" t="s">
        <v>4884</v>
      </c>
      <c r="D377" s="0" t="s">
        <v>4888</v>
      </c>
      <c r="E377" s="0" t="s">
        <v>4889</v>
      </c>
      <c r="F377" s="0" t="s">
        <v>3848</v>
      </c>
      <c r="G377" s="0" t="s">
        <v>4890</v>
      </c>
    </row>
    <row customHeight="1" ht="11.25">
      <c r="A378" s="0" t="s">
        <v>14</v>
      </c>
      <c r="B378" s="0" t="s">
        <v>4883</v>
      </c>
      <c r="C378" s="0" t="s">
        <v>4884</v>
      </c>
      <c r="D378" s="0" t="s">
        <v>4810</v>
      </c>
      <c r="E378" s="0" t="s">
        <v>4891</v>
      </c>
      <c r="F378" s="0" t="s">
        <v>3848</v>
      </c>
      <c r="G378" s="0" t="s">
        <v>4892</v>
      </c>
    </row>
    <row customHeight="1" ht="11.25">
      <c r="A379" s="0" t="s">
        <v>14</v>
      </c>
      <c r="B379" s="0" t="s">
        <v>4883</v>
      </c>
      <c r="C379" s="0" t="s">
        <v>4884</v>
      </c>
      <c r="D379" s="0" t="s">
        <v>4308</v>
      </c>
      <c r="E379" s="0" t="s">
        <v>4893</v>
      </c>
      <c r="F379" s="0" t="s">
        <v>3848</v>
      </c>
      <c r="G379" s="0" t="s">
        <v>4894</v>
      </c>
    </row>
    <row customHeight="1" ht="11.25">
      <c r="A380" s="0" t="s">
        <v>14</v>
      </c>
      <c r="B380" s="0" t="s">
        <v>4883</v>
      </c>
      <c r="C380" s="0" t="s">
        <v>4884</v>
      </c>
      <c r="D380" s="0" t="s">
        <v>4895</v>
      </c>
      <c r="E380" s="0" t="s">
        <v>4896</v>
      </c>
      <c r="F380" s="0" t="s">
        <v>3848</v>
      </c>
      <c r="G380" s="0" t="s">
        <v>4897</v>
      </c>
    </row>
    <row customHeight="1" ht="11.25">
      <c r="A381" s="0" t="s">
        <v>14</v>
      </c>
      <c r="B381" s="0" t="s">
        <v>4883</v>
      </c>
      <c r="C381" s="0" t="s">
        <v>4884</v>
      </c>
      <c r="D381" s="0" t="s">
        <v>3853</v>
      </c>
      <c r="E381" s="0" t="s">
        <v>4898</v>
      </c>
      <c r="F381" s="0" t="s">
        <v>3848</v>
      </c>
      <c r="G381" s="0" t="s">
        <v>4899</v>
      </c>
    </row>
    <row customHeight="1" ht="11.25">
      <c r="A382" s="0" t="s">
        <v>14</v>
      </c>
      <c r="B382" s="0" t="s">
        <v>4883</v>
      </c>
      <c r="C382" s="0" t="s">
        <v>4884</v>
      </c>
      <c r="D382" s="0" t="s">
        <v>4900</v>
      </c>
      <c r="E382" s="0" t="s">
        <v>4901</v>
      </c>
      <c r="F382" s="0" t="s">
        <v>3848</v>
      </c>
      <c r="G382" s="0" t="s">
        <v>4902</v>
      </c>
    </row>
    <row customHeight="1" ht="11.25">
      <c r="A383" s="0" t="s">
        <v>14</v>
      </c>
      <c r="B383" s="0" t="s">
        <v>4883</v>
      </c>
      <c r="C383" s="0" t="s">
        <v>4884</v>
      </c>
      <c r="D383" s="0" t="s">
        <v>4903</v>
      </c>
      <c r="E383" s="0" t="s">
        <v>4904</v>
      </c>
      <c r="F383" s="0" t="s">
        <v>3848</v>
      </c>
      <c r="G383" s="0" t="s">
        <v>4905</v>
      </c>
    </row>
    <row customHeight="1" ht="11.25">
      <c r="A384" s="0" t="s">
        <v>14</v>
      </c>
      <c r="B384" s="0" t="s">
        <v>4883</v>
      </c>
      <c r="C384" s="0" t="s">
        <v>4884</v>
      </c>
      <c r="D384" s="0" t="s">
        <v>4883</v>
      </c>
      <c r="E384" s="0" t="s">
        <v>4884</v>
      </c>
      <c r="F384" s="0" t="s">
        <v>3845</v>
      </c>
      <c r="G384" s="0" t="s">
        <v>4906</v>
      </c>
    </row>
    <row customHeight="1" ht="11.25">
      <c r="A385" s="0" t="s">
        <v>14</v>
      </c>
      <c r="B385" s="0" t="s">
        <v>4883</v>
      </c>
      <c r="C385" s="0" t="s">
        <v>4884</v>
      </c>
      <c r="D385" s="0" t="s">
        <v>4907</v>
      </c>
      <c r="E385" s="0" t="s">
        <v>4908</v>
      </c>
      <c r="F385" s="0" t="s">
        <v>3848</v>
      </c>
      <c r="G385" s="0" t="s">
        <v>4909</v>
      </c>
    </row>
    <row customHeight="1" ht="11.25">
      <c r="A386" s="0" t="s">
        <v>14</v>
      </c>
      <c r="B386" s="0" t="s">
        <v>4883</v>
      </c>
      <c r="C386" s="0" t="s">
        <v>4884</v>
      </c>
      <c r="D386" s="0" t="s">
        <v>4910</v>
      </c>
      <c r="E386" s="0" t="s">
        <v>4911</v>
      </c>
      <c r="F386" s="0" t="s">
        <v>3848</v>
      </c>
      <c r="G386" s="0" t="s">
        <v>4912</v>
      </c>
    </row>
    <row customHeight="1" ht="11.25">
      <c r="A387" s="0" t="s">
        <v>14</v>
      </c>
      <c r="B387" s="0" t="s">
        <v>4883</v>
      </c>
      <c r="C387" s="0" t="s">
        <v>4884</v>
      </c>
      <c r="D387" s="0" t="s">
        <v>4913</v>
      </c>
      <c r="E387" s="0" t="s">
        <v>4914</v>
      </c>
      <c r="F387" s="0" t="s">
        <v>4017</v>
      </c>
      <c r="G387" s="0" t="s">
        <v>4915</v>
      </c>
    </row>
    <row customHeight="1" ht="11.25">
      <c r="A388" s="0" t="s">
        <v>14</v>
      </c>
      <c r="B388" s="0" t="s">
        <v>4883</v>
      </c>
      <c r="C388" s="0" t="s">
        <v>4884</v>
      </c>
      <c r="D388" s="0" t="s">
        <v>4916</v>
      </c>
      <c r="E388" s="0" t="s">
        <v>4917</v>
      </c>
      <c r="F388" s="0" t="s">
        <v>3883</v>
      </c>
      <c r="G388" s="0" t="s">
        <v>4918</v>
      </c>
    </row>
    <row customHeight="1" ht="11.25">
      <c r="A389" s="0" t="s">
        <v>14</v>
      </c>
      <c r="B389" s="0" t="s">
        <v>4919</v>
      </c>
      <c r="C389" s="0" t="s">
        <v>4920</v>
      </c>
      <c r="D389" s="0" t="s">
        <v>4921</v>
      </c>
      <c r="E389" s="0" t="s">
        <v>4922</v>
      </c>
      <c r="F389" s="0" t="s">
        <v>3848</v>
      </c>
      <c r="G389" s="0" t="s">
        <v>4923</v>
      </c>
    </row>
    <row customHeight="1" ht="11.25">
      <c r="A390" s="0" t="s">
        <v>14</v>
      </c>
      <c r="B390" s="0" t="s">
        <v>4919</v>
      </c>
      <c r="C390" s="0" t="s">
        <v>4920</v>
      </c>
      <c r="D390" s="0" t="s">
        <v>4924</v>
      </c>
      <c r="E390" s="0" t="s">
        <v>4925</v>
      </c>
      <c r="F390" s="0" t="s">
        <v>3848</v>
      </c>
      <c r="G390" s="0" t="s">
        <v>4926</v>
      </c>
    </row>
    <row customHeight="1" ht="11.25">
      <c r="A391" s="0" t="s">
        <v>14</v>
      </c>
      <c r="B391" s="0" t="s">
        <v>4919</v>
      </c>
      <c r="C391" s="0" t="s">
        <v>4920</v>
      </c>
      <c r="D391" s="0" t="s">
        <v>4927</v>
      </c>
      <c r="E391" s="0" t="s">
        <v>4928</v>
      </c>
      <c r="F391" s="0" t="s">
        <v>3848</v>
      </c>
      <c r="G391" s="0" t="s">
        <v>4929</v>
      </c>
    </row>
    <row customHeight="1" ht="11.25">
      <c r="A392" s="0" t="s">
        <v>14</v>
      </c>
      <c r="B392" s="0" t="s">
        <v>4919</v>
      </c>
      <c r="C392" s="0" t="s">
        <v>4920</v>
      </c>
      <c r="D392" s="0" t="s">
        <v>4930</v>
      </c>
      <c r="E392" s="0" t="s">
        <v>4931</v>
      </c>
      <c r="F392" s="0" t="s">
        <v>3848</v>
      </c>
      <c r="G392" s="0" t="s">
        <v>4932</v>
      </c>
    </row>
    <row customHeight="1" ht="11.25">
      <c r="A393" s="0" t="s">
        <v>14</v>
      </c>
      <c r="B393" s="0" t="s">
        <v>4919</v>
      </c>
      <c r="C393" s="0" t="s">
        <v>4920</v>
      </c>
      <c r="D393" s="0" t="s">
        <v>4933</v>
      </c>
      <c r="E393" s="0" t="s">
        <v>4934</v>
      </c>
      <c r="F393" s="0" t="s">
        <v>3848</v>
      </c>
      <c r="G393" s="0" t="s">
        <v>4935</v>
      </c>
    </row>
    <row customHeight="1" ht="11.25">
      <c r="A394" s="0" t="s">
        <v>14</v>
      </c>
      <c r="B394" s="0" t="s">
        <v>4919</v>
      </c>
      <c r="C394" s="0" t="s">
        <v>4920</v>
      </c>
      <c r="D394" s="0" t="s">
        <v>4936</v>
      </c>
      <c r="E394" s="0" t="s">
        <v>4937</v>
      </c>
      <c r="F394" s="0" t="s">
        <v>3848</v>
      </c>
      <c r="G394" s="0" t="s">
        <v>4938</v>
      </c>
    </row>
    <row customHeight="1" ht="11.25">
      <c r="A395" s="0" t="s">
        <v>14</v>
      </c>
      <c r="B395" s="0" t="s">
        <v>4919</v>
      </c>
      <c r="C395" s="0" t="s">
        <v>4920</v>
      </c>
      <c r="D395" s="0" t="s">
        <v>4939</v>
      </c>
      <c r="E395" s="0" t="s">
        <v>4940</v>
      </c>
      <c r="F395" s="0" t="s">
        <v>3848</v>
      </c>
      <c r="G395" s="0" t="s">
        <v>4941</v>
      </c>
    </row>
    <row customHeight="1" ht="11.25">
      <c r="A396" s="0" t="s">
        <v>14</v>
      </c>
      <c r="B396" s="0" t="s">
        <v>4919</v>
      </c>
      <c r="C396" s="0" t="s">
        <v>4920</v>
      </c>
      <c r="D396" s="0" t="s">
        <v>4092</v>
      </c>
      <c r="E396" s="0" t="s">
        <v>4942</v>
      </c>
      <c r="F396" s="0" t="s">
        <v>3848</v>
      </c>
      <c r="G396" s="0" t="s">
        <v>4943</v>
      </c>
    </row>
    <row customHeight="1" ht="11.25">
      <c r="A397" s="0" t="s">
        <v>14</v>
      </c>
      <c r="B397" s="0" t="s">
        <v>4919</v>
      </c>
      <c r="C397" s="0" t="s">
        <v>4920</v>
      </c>
      <c r="D397" s="0" t="s">
        <v>4944</v>
      </c>
      <c r="E397" s="0" t="s">
        <v>4945</v>
      </c>
      <c r="F397" s="0" t="s">
        <v>3848</v>
      </c>
      <c r="G397" s="0" t="s">
        <v>4946</v>
      </c>
    </row>
    <row customHeight="1" ht="11.25">
      <c r="A398" s="0" t="s">
        <v>14</v>
      </c>
      <c r="B398" s="0" t="s">
        <v>4919</v>
      </c>
      <c r="C398" s="0" t="s">
        <v>4920</v>
      </c>
      <c r="D398" s="0" t="s">
        <v>4947</v>
      </c>
      <c r="E398" s="0" t="s">
        <v>4948</v>
      </c>
      <c r="F398" s="0" t="s">
        <v>3848</v>
      </c>
      <c r="G398" s="0" t="s">
        <v>4949</v>
      </c>
    </row>
    <row customHeight="1" ht="11.25">
      <c r="A399" s="0" t="s">
        <v>14</v>
      </c>
      <c r="B399" s="0" t="s">
        <v>4919</v>
      </c>
      <c r="C399" s="0" t="s">
        <v>4920</v>
      </c>
      <c r="D399" s="0" t="s">
        <v>4950</v>
      </c>
      <c r="E399" s="0" t="s">
        <v>4951</v>
      </c>
      <c r="F399" s="0" t="s">
        <v>3848</v>
      </c>
      <c r="G399" s="0" t="s">
        <v>4952</v>
      </c>
    </row>
    <row customHeight="1" ht="11.25">
      <c r="A400" s="0" t="s">
        <v>14</v>
      </c>
      <c r="B400" s="0" t="s">
        <v>4919</v>
      </c>
      <c r="C400" s="0" t="s">
        <v>4920</v>
      </c>
      <c r="D400" s="0" t="s">
        <v>4953</v>
      </c>
      <c r="E400" s="0" t="s">
        <v>4954</v>
      </c>
      <c r="F400" s="0" t="s">
        <v>3848</v>
      </c>
      <c r="G400" s="0" t="s">
        <v>4955</v>
      </c>
    </row>
    <row customHeight="1" ht="11.25">
      <c r="A401" s="0" t="s">
        <v>14</v>
      </c>
      <c r="B401" s="0" t="s">
        <v>4919</v>
      </c>
      <c r="C401" s="0" t="s">
        <v>4920</v>
      </c>
      <c r="D401" s="0" t="s">
        <v>4956</v>
      </c>
      <c r="E401" s="0" t="s">
        <v>4957</v>
      </c>
      <c r="F401" s="0" t="s">
        <v>3848</v>
      </c>
      <c r="G401" s="0" t="s">
        <v>4958</v>
      </c>
    </row>
    <row customHeight="1" ht="11.25">
      <c r="A402" s="0" t="s">
        <v>14</v>
      </c>
      <c r="B402" s="0" t="s">
        <v>4919</v>
      </c>
      <c r="C402" s="0" t="s">
        <v>4920</v>
      </c>
      <c r="D402" s="0" t="s">
        <v>4959</v>
      </c>
      <c r="E402" s="0" t="s">
        <v>4960</v>
      </c>
      <c r="F402" s="0" t="s">
        <v>3848</v>
      </c>
      <c r="G402" s="0" t="s">
        <v>4961</v>
      </c>
    </row>
    <row customHeight="1" ht="11.25">
      <c r="A403" s="0" t="s">
        <v>14</v>
      </c>
      <c r="B403" s="0" t="s">
        <v>4919</v>
      </c>
      <c r="C403" s="0" t="s">
        <v>4920</v>
      </c>
      <c r="D403" s="0" t="s">
        <v>4919</v>
      </c>
      <c r="E403" s="0" t="s">
        <v>4920</v>
      </c>
      <c r="F403" s="0" t="s">
        <v>3845</v>
      </c>
      <c r="G403" s="0" t="s">
        <v>4962</v>
      </c>
    </row>
    <row customHeight="1" ht="11.25">
      <c r="A404" s="0" t="s">
        <v>14</v>
      </c>
      <c r="B404" s="0" t="s">
        <v>4919</v>
      </c>
      <c r="C404" s="0" t="s">
        <v>4920</v>
      </c>
      <c r="D404" s="0" t="s">
        <v>4963</v>
      </c>
      <c r="E404" s="0" t="s">
        <v>4964</v>
      </c>
      <c r="F404" s="0" t="s">
        <v>3848</v>
      </c>
      <c r="G404" s="0" t="s">
        <v>4965</v>
      </c>
    </row>
    <row customHeight="1" ht="11.25">
      <c r="A405" s="0" t="s">
        <v>14</v>
      </c>
      <c r="B405" s="0" t="s">
        <v>4919</v>
      </c>
      <c r="C405" s="0" t="s">
        <v>4920</v>
      </c>
      <c r="D405" s="0" t="s">
        <v>4966</v>
      </c>
      <c r="E405" s="0" t="s">
        <v>4967</v>
      </c>
      <c r="F405" s="0" t="s">
        <v>3848</v>
      </c>
      <c r="G405" s="0" t="s">
        <v>4968</v>
      </c>
    </row>
    <row customHeight="1" ht="11.25">
      <c r="A406" s="0" t="s">
        <v>14</v>
      </c>
      <c r="B406" s="0" t="s">
        <v>4919</v>
      </c>
      <c r="C406" s="0" t="s">
        <v>4920</v>
      </c>
      <c r="D406" s="0" t="s">
        <v>4969</v>
      </c>
      <c r="E406" s="0" t="s">
        <v>4970</v>
      </c>
      <c r="F406" s="0" t="s">
        <v>3848</v>
      </c>
      <c r="G406" s="0" t="s">
        <v>4971</v>
      </c>
    </row>
    <row customHeight="1" ht="11.25">
      <c r="A407" s="0" t="s">
        <v>14</v>
      </c>
      <c r="B407" s="0" t="s">
        <v>4919</v>
      </c>
      <c r="C407" s="0" t="s">
        <v>4920</v>
      </c>
      <c r="D407" s="0" t="s">
        <v>4972</v>
      </c>
      <c r="E407" s="0" t="s">
        <v>4973</v>
      </c>
      <c r="F407" s="0" t="s">
        <v>3848</v>
      </c>
      <c r="G407" s="0" t="s">
        <v>4974</v>
      </c>
    </row>
    <row customHeight="1" ht="11.25">
      <c r="A408" s="0" t="s">
        <v>14</v>
      </c>
      <c r="B408" s="0" t="s">
        <v>4975</v>
      </c>
      <c r="C408" s="0" t="s">
        <v>4976</v>
      </c>
      <c r="D408" s="0" t="s">
        <v>4977</v>
      </c>
      <c r="E408" s="0" t="s">
        <v>4978</v>
      </c>
      <c r="F408" s="0" t="s">
        <v>3848</v>
      </c>
      <c r="G408" s="0" t="s">
        <v>4979</v>
      </c>
    </row>
    <row customHeight="1" ht="11.25">
      <c r="A409" s="0" t="s">
        <v>14</v>
      </c>
      <c r="B409" s="0" t="s">
        <v>4975</v>
      </c>
      <c r="C409" s="0" t="s">
        <v>4976</v>
      </c>
      <c r="D409" s="0" t="s">
        <v>4980</v>
      </c>
      <c r="E409" s="0" t="s">
        <v>4981</v>
      </c>
      <c r="F409" s="0" t="s">
        <v>3848</v>
      </c>
      <c r="G409" s="0" t="s">
        <v>4982</v>
      </c>
    </row>
    <row customHeight="1" ht="11.25">
      <c r="A410" s="0" t="s">
        <v>14</v>
      </c>
      <c r="B410" s="0" t="s">
        <v>4975</v>
      </c>
      <c r="C410" s="0" t="s">
        <v>4976</v>
      </c>
      <c r="D410" s="0" t="s">
        <v>4983</v>
      </c>
      <c r="E410" s="0" t="s">
        <v>4984</v>
      </c>
      <c r="F410" s="0" t="s">
        <v>3848</v>
      </c>
      <c r="G410" s="0" t="s">
        <v>4985</v>
      </c>
    </row>
    <row customHeight="1" ht="11.25">
      <c r="A411" s="0" t="s">
        <v>14</v>
      </c>
      <c r="B411" s="0" t="s">
        <v>4975</v>
      </c>
      <c r="C411" s="0" t="s">
        <v>4976</v>
      </c>
      <c r="D411" s="0" t="s">
        <v>4133</v>
      </c>
      <c r="E411" s="0" t="s">
        <v>4986</v>
      </c>
      <c r="F411" s="0" t="s">
        <v>3848</v>
      </c>
      <c r="G411" s="0" t="s">
        <v>4987</v>
      </c>
    </row>
    <row customHeight="1" ht="11.25">
      <c r="A412" s="0" t="s">
        <v>14</v>
      </c>
      <c r="B412" s="0" t="s">
        <v>4975</v>
      </c>
      <c r="C412" s="0" t="s">
        <v>4976</v>
      </c>
      <c r="D412" s="0" t="s">
        <v>4988</v>
      </c>
      <c r="E412" s="0" t="s">
        <v>4989</v>
      </c>
      <c r="F412" s="0" t="s">
        <v>3848</v>
      </c>
      <c r="G412" s="0" t="s">
        <v>4990</v>
      </c>
    </row>
    <row customHeight="1" ht="11.25">
      <c r="A413" s="0" t="s">
        <v>14</v>
      </c>
      <c r="B413" s="0" t="s">
        <v>4975</v>
      </c>
      <c r="C413" s="0" t="s">
        <v>4976</v>
      </c>
      <c r="D413" s="0" t="s">
        <v>4991</v>
      </c>
      <c r="E413" s="0" t="s">
        <v>4992</v>
      </c>
      <c r="F413" s="0" t="s">
        <v>3848</v>
      </c>
      <c r="G413" s="0" t="s">
        <v>4993</v>
      </c>
    </row>
    <row customHeight="1" ht="11.25">
      <c r="A414" s="0" t="s">
        <v>14</v>
      </c>
      <c r="B414" s="0" t="s">
        <v>4975</v>
      </c>
      <c r="C414" s="0" t="s">
        <v>4976</v>
      </c>
      <c r="D414" s="0" t="s">
        <v>4994</v>
      </c>
      <c r="E414" s="0" t="s">
        <v>4995</v>
      </c>
      <c r="F414" s="0" t="s">
        <v>3848</v>
      </c>
      <c r="G414" s="0" t="s">
        <v>4996</v>
      </c>
    </row>
    <row customHeight="1" ht="11.25">
      <c r="A415" s="0" t="s">
        <v>14</v>
      </c>
      <c r="B415" s="0" t="s">
        <v>4975</v>
      </c>
      <c r="C415" s="0" t="s">
        <v>4976</v>
      </c>
      <c r="D415" s="0" t="s">
        <v>4997</v>
      </c>
      <c r="E415" s="0" t="s">
        <v>4998</v>
      </c>
      <c r="F415" s="0" t="s">
        <v>3848</v>
      </c>
      <c r="G415" s="0" t="s">
        <v>4999</v>
      </c>
    </row>
    <row customHeight="1" ht="11.25">
      <c r="A416" s="0" t="s">
        <v>14</v>
      </c>
      <c r="B416" s="0" t="s">
        <v>4975</v>
      </c>
      <c r="C416" s="0" t="s">
        <v>4976</v>
      </c>
      <c r="D416" s="0" t="s">
        <v>5000</v>
      </c>
      <c r="E416" s="0" t="s">
        <v>5001</v>
      </c>
      <c r="F416" s="0" t="s">
        <v>3848</v>
      </c>
      <c r="G416" s="0" t="s">
        <v>5002</v>
      </c>
    </row>
    <row customHeight="1" ht="11.25">
      <c r="A417" s="0" t="s">
        <v>14</v>
      </c>
      <c r="B417" s="0" t="s">
        <v>4975</v>
      </c>
      <c r="C417" s="0" t="s">
        <v>4976</v>
      </c>
      <c r="D417" s="0" t="s">
        <v>4975</v>
      </c>
      <c r="E417" s="0" t="s">
        <v>4976</v>
      </c>
      <c r="F417" s="0" t="s">
        <v>3845</v>
      </c>
      <c r="G417" s="0" t="s">
        <v>5003</v>
      </c>
    </row>
    <row customHeight="1" ht="11.25">
      <c r="A418" s="0" t="s">
        <v>14</v>
      </c>
      <c r="B418" s="0" t="s">
        <v>4975</v>
      </c>
      <c r="C418" s="0" t="s">
        <v>4976</v>
      </c>
      <c r="D418" s="0" t="s">
        <v>5004</v>
      </c>
      <c r="E418" s="0" t="s">
        <v>5005</v>
      </c>
      <c r="F418" s="0" t="s">
        <v>3848</v>
      </c>
      <c r="G418" s="0" t="s">
        <v>5006</v>
      </c>
    </row>
    <row customHeight="1" ht="11.25">
      <c r="A419" s="0" t="s">
        <v>14</v>
      </c>
      <c r="B419" s="0" t="s">
        <v>4975</v>
      </c>
      <c r="C419" s="0" t="s">
        <v>4976</v>
      </c>
      <c r="D419" s="0" t="s">
        <v>5007</v>
      </c>
      <c r="E419" s="0" t="s">
        <v>5008</v>
      </c>
      <c r="F419" s="0" t="s">
        <v>4017</v>
      </c>
      <c r="G419" s="0" t="s">
        <v>5009</v>
      </c>
    </row>
    <row customHeight="1" ht="11.25">
      <c r="A420" s="0" t="s">
        <v>14</v>
      </c>
      <c r="B420" s="0" t="s">
        <v>5010</v>
      </c>
      <c r="C420" s="0" t="s">
        <v>5011</v>
      </c>
      <c r="D420" s="0" t="s">
        <v>5012</v>
      </c>
      <c r="E420" s="0" t="s">
        <v>5013</v>
      </c>
      <c r="F420" s="0" t="s">
        <v>3848</v>
      </c>
      <c r="G420" s="0" t="s">
        <v>5014</v>
      </c>
    </row>
    <row customHeight="1" ht="11.25">
      <c r="A421" s="0" t="s">
        <v>14</v>
      </c>
      <c r="B421" s="0" t="s">
        <v>5010</v>
      </c>
      <c r="C421" s="0" t="s">
        <v>5011</v>
      </c>
      <c r="D421" s="0" t="s">
        <v>5015</v>
      </c>
      <c r="E421" s="0" t="s">
        <v>5016</v>
      </c>
      <c r="F421" s="0" t="s">
        <v>3848</v>
      </c>
      <c r="G421" s="0" t="s">
        <v>5017</v>
      </c>
    </row>
    <row customHeight="1" ht="11.25">
      <c r="A422" s="0" t="s">
        <v>14</v>
      </c>
      <c r="B422" s="0" t="s">
        <v>5010</v>
      </c>
      <c r="C422" s="0" t="s">
        <v>5011</v>
      </c>
      <c r="D422" s="0" t="s">
        <v>5018</v>
      </c>
      <c r="E422" s="0" t="s">
        <v>5019</v>
      </c>
      <c r="F422" s="0" t="s">
        <v>3848</v>
      </c>
      <c r="G422" s="0" t="s">
        <v>5020</v>
      </c>
    </row>
    <row customHeight="1" ht="11.25">
      <c r="A423" s="0" t="s">
        <v>14</v>
      </c>
      <c r="B423" s="0" t="s">
        <v>5010</v>
      </c>
      <c r="C423" s="0" t="s">
        <v>5011</v>
      </c>
      <c r="D423" s="0" t="s">
        <v>5021</v>
      </c>
      <c r="E423" s="0" t="s">
        <v>5022</v>
      </c>
      <c r="F423" s="0" t="s">
        <v>3848</v>
      </c>
      <c r="G423" s="0" t="s">
        <v>5023</v>
      </c>
    </row>
    <row customHeight="1" ht="11.25">
      <c r="A424" s="0" t="s">
        <v>14</v>
      </c>
      <c r="B424" s="0" t="s">
        <v>5010</v>
      </c>
      <c r="C424" s="0" t="s">
        <v>5011</v>
      </c>
      <c r="D424" s="0" t="s">
        <v>5024</v>
      </c>
      <c r="E424" s="0" t="s">
        <v>5025</v>
      </c>
      <c r="F424" s="0" t="s">
        <v>3848</v>
      </c>
      <c r="G424" s="0" t="s">
        <v>5026</v>
      </c>
    </row>
    <row customHeight="1" ht="11.25">
      <c r="A425" s="0" t="s">
        <v>14</v>
      </c>
      <c r="B425" s="0" t="s">
        <v>5010</v>
      </c>
      <c r="C425" s="0" t="s">
        <v>5011</v>
      </c>
      <c r="D425" s="0" t="s">
        <v>5027</v>
      </c>
      <c r="E425" s="0" t="s">
        <v>5028</v>
      </c>
      <c r="F425" s="0" t="s">
        <v>3848</v>
      </c>
      <c r="G425" s="0" t="s">
        <v>5029</v>
      </c>
    </row>
    <row customHeight="1" ht="11.25">
      <c r="A426" s="0" t="s">
        <v>14</v>
      </c>
      <c r="B426" s="0" t="s">
        <v>5010</v>
      </c>
      <c r="C426" s="0" t="s">
        <v>5011</v>
      </c>
      <c r="D426" s="0" t="s">
        <v>5030</v>
      </c>
      <c r="E426" s="0" t="s">
        <v>5031</v>
      </c>
      <c r="F426" s="0" t="s">
        <v>3848</v>
      </c>
      <c r="G426" s="0" t="s">
        <v>5032</v>
      </c>
    </row>
    <row customHeight="1" ht="11.25">
      <c r="A427" s="0" t="s">
        <v>14</v>
      </c>
      <c r="B427" s="0" t="s">
        <v>5010</v>
      </c>
      <c r="C427" s="0" t="s">
        <v>5011</v>
      </c>
      <c r="D427" s="0" t="s">
        <v>5033</v>
      </c>
      <c r="E427" s="0" t="s">
        <v>5034</v>
      </c>
      <c r="F427" s="0" t="s">
        <v>3848</v>
      </c>
      <c r="G427" s="0" t="s">
        <v>5035</v>
      </c>
    </row>
    <row customHeight="1" ht="11.25">
      <c r="A428" s="0" t="s">
        <v>14</v>
      </c>
      <c r="B428" s="0" t="s">
        <v>5010</v>
      </c>
      <c r="C428" s="0" t="s">
        <v>5011</v>
      </c>
      <c r="D428" s="0" t="s">
        <v>5036</v>
      </c>
      <c r="E428" s="0" t="s">
        <v>5037</v>
      </c>
      <c r="F428" s="0" t="s">
        <v>3848</v>
      </c>
      <c r="G428" s="0" t="s">
        <v>5038</v>
      </c>
    </row>
    <row customHeight="1" ht="11.25">
      <c r="A429" s="0" t="s">
        <v>14</v>
      </c>
      <c r="B429" s="0" t="s">
        <v>5010</v>
      </c>
      <c r="C429" s="0" t="s">
        <v>5011</v>
      </c>
      <c r="D429" s="0" t="s">
        <v>4983</v>
      </c>
      <c r="E429" s="0" t="s">
        <v>5039</v>
      </c>
      <c r="F429" s="0" t="s">
        <v>3848</v>
      </c>
      <c r="G429" s="0" t="s">
        <v>5040</v>
      </c>
    </row>
    <row customHeight="1" ht="11.25">
      <c r="A430" s="0" t="s">
        <v>14</v>
      </c>
      <c r="B430" s="0" t="s">
        <v>5010</v>
      </c>
      <c r="C430" s="0" t="s">
        <v>5011</v>
      </c>
      <c r="D430" s="0" t="s">
        <v>4035</v>
      </c>
      <c r="E430" s="0" t="s">
        <v>5041</v>
      </c>
      <c r="F430" s="0" t="s">
        <v>3848</v>
      </c>
      <c r="G430" s="0" t="s">
        <v>5042</v>
      </c>
    </row>
    <row customHeight="1" ht="11.25">
      <c r="A431" s="0" t="s">
        <v>14</v>
      </c>
      <c r="B431" s="0" t="s">
        <v>5010</v>
      </c>
      <c r="C431" s="0" t="s">
        <v>5011</v>
      </c>
      <c r="D431" s="0" t="s">
        <v>5043</v>
      </c>
      <c r="E431" s="0" t="s">
        <v>5044</v>
      </c>
      <c r="F431" s="0" t="s">
        <v>3848</v>
      </c>
      <c r="G431" s="0" t="s">
        <v>5045</v>
      </c>
    </row>
    <row customHeight="1" ht="11.25">
      <c r="A432" s="0" t="s">
        <v>14</v>
      </c>
      <c r="B432" s="0" t="s">
        <v>5010</v>
      </c>
      <c r="C432" s="0" t="s">
        <v>5011</v>
      </c>
      <c r="D432" s="0" t="s">
        <v>5046</v>
      </c>
      <c r="E432" s="0" t="s">
        <v>5047</v>
      </c>
      <c r="F432" s="0" t="s">
        <v>3848</v>
      </c>
      <c r="G432" s="0" t="s">
        <v>5048</v>
      </c>
    </row>
    <row customHeight="1" ht="11.25">
      <c r="A433" s="0" t="s">
        <v>14</v>
      </c>
      <c r="B433" s="0" t="s">
        <v>5010</v>
      </c>
      <c r="C433" s="0" t="s">
        <v>5011</v>
      </c>
      <c r="D433" s="0" t="s">
        <v>5049</v>
      </c>
      <c r="E433" s="0" t="s">
        <v>5050</v>
      </c>
      <c r="F433" s="0" t="s">
        <v>3848</v>
      </c>
      <c r="G433" s="0" t="s">
        <v>5051</v>
      </c>
    </row>
    <row customHeight="1" ht="11.25">
      <c r="A434" s="0" t="s">
        <v>14</v>
      </c>
      <c r="B434" s="0" t="s">
        <v>5010</v>
      </c>
      <c r="C434" s="0" t="s">
        <v>5011</v>
      </c>
      <c r="D434" s="0" t="s">
        <v>5052</v>
      </c>
      <c r="E434" s="0" t="s">
        <v>5053</v>
      </c>
      <c r="F434" s="0" t="s">
        <v>3848</v>
      </c>
      <c r="G434" s="0" t="s">
        <v>5054</v>
      </c>
    </row>
    <row customHeight="1" ht="11.25">
      <c r="A435" s="0" t="s">
        <v>14</v>
      </c>
      <c r="B435" s="0" t="s">
        <v>5010</v>
      </c>
      <c r="C435" s="0" t="s">
        <v>5011</v>
      </c>
      <c r="D435" s="0" t="s">
        <v>4415</v>
      </c>
      <c r="E435" s="0" t="s">
        <v>5055</v>
      </c>
      <c r="F435" s="0" t="s">
        <v>3848</v>
      </c>
      <c r="G435" s="0" t="s">
        <v>5056</v>
      </c>
    </row>
    <row customHeight="1" ht="11.25">
      <c r="A436" s="0" t="s">
        <v>14</v>
      </c>
      <c r="B436" s="0" t="s">
        <v>5010</v>
      </c>
      <c r="C436" s="0" t="s">
        <v>5011</v>
      </c>
      <c r="D436" s="0" t="s">
        <v>5057</v>
      </c>
      <c r="E436" s="0" t="s">
        <v>5058</v>
      </c>
      <c r="F436" s="0" t="s">
        <v>3848</v>
      </c>
      <c r="G436" s="0" t="s">
        <v>5059</v>
      </c>
    </row>
    <row customHeight="1" ht="11.25">
      <c r="A437" s="0" t="s">
        <v>14</v>
      </c>
      <c r="B437" s="0" t="s">
        <v>5010</v>
      </c>
      <c r="C437" s="0" t="s">
        <v>5011</v>
      </c>
      <c r="D437" s="0" t="s">
        <v>5060</v>
      </c>
      <c r="E437" s="0" t="s">
        <v>5061</v>
      </c>
      <c r="F437" s="0" t="s">
        <v>3848</v>
      </c>
      <c r="G437" s="0" t="s">
        <v>5062</v>
      </c>
    </row>
    <row customHeight="1" ht="11.25">
      <c r="A438" s="0" t="s">
        <v>14</v>
      </c>
      <c r="B438" s="0" t="s">
        <v>5010</v>
      </c>
      <c r="C438" s="0" t="s">
        <v>5011</v>
      </c>
      <c r="D438" s="0" t="s">
        <v>5063</v>
      </c>
      <c r="E438" s="0" t="s">
        <v>5064</v>
      </c>
      <c r="F438" s="0" t="s">
        <v>3848</v>
      </c>
      <c r="G438" s="0" t="s">
        <v>5065</v>
      </c>
    </row>
    <row customHeight="1" ht="11.25">
      <c r="A439" s="0" t="s">
        <v>14</v>
      </c>
      <c r="B439" s="0" t="s">
        <v>5010</v>
      </c>
      <c r="C439" s="0" t="s">
        <v>5011</v>
      </c>
      <c r="D439" s="0" t="s">
        <v>5066</v>
      </c>
      <c r="E439" s="0" t="s">
        <v>5067</v>
      </c>
      <c r="F439" s="0" t="s">
        <v>3848</v>
      </c>
      <c r="G439" s="0" t="s">
        <v>5068</v>
      </c>
    </row>
    <row customHeight="1" ht="11.25">
      <c r="A440" s="0" t="s">
        <v>14</v>
      </c>
      <c r="B440" s="0" t="s">
        <v>5010</v>
      </c>
      <c r="C440" s="0" t="s">
        <v>5011</v>
      </c>
      <c r="D440" s="0" t="s">
        <v>5069</v>
      </c>
      <c r="E440" s="0" t="s">
        <v>5070</v>
      </c>
      <c r="F440" s="0" t="s">
        <v>3848</v>
      </c>
      <c r="G440" s="0" t="s">
        <v>5071</v>
      </c>
    </row>
    <row customHeight="1" ht="11.25">
      <c r="A441" s="0" t="s">
        <v>14</v>
      </c>
      <c r="B441" s="0" t="s">
        <v>5010</v>
      </c>
      <c r="C441" s="0" t="s">
        <v>5011</v>
      </c>
      <c r="D441" s="0" t="s">
        <v>5072</v>
      </c>
      <c r="E441" s="0" t="s">
        <v>5073</v>
      </c>
      <c r="F441" s="0" t="s">
        <v>3848</v>
      </c>
      <c r="G441" s="0" t="s">
        <v>5074</v>
      </c>
    </row>
    <row customHeight="1" ht="11.25">
      <c r="A442" s="0" t="s">
        <v>14</v>
      </c>
      <c r="B442" s="0" t="s">
        <v>5010</v>
      </c>
      <c r="C442" s="0" t="s">
        <v>5011</v>
      </c>
      <c r="D442" s="0" t="s">
        <v>5075</v>
      </c>
      <c r="E442" s="0" t="s">
        <v>5076</v>
      </c>
      <c r="F442" s="0" t="s">
        <v>3848</v>
      </c>
      <c r="G442" s="0" t="s">
        <v>5077</v>
      </c>
    </row>
    <row customHeight="1" ht="11.25">
      <c r="A443" s="0" t="s">
        <v>14</v>
      </c>
      <c r="B443" s="0" t="s">
        <v>5010</v>
      </c>
      <c r="C443" s="0" t="s">
        <v>5011</v>
      </c>
      <c r="D443" s="0" t="s">
        <v>5078</v>
      </c>
      <c r="E443" s="0" t="s">
        <v>5079</v>
      </c>
      <c r="F443" s="0" t="s">
        <v>3848</v>
      </c>
      <c r="G443" s="0" t="s">
        <v>5080</v>
      </c>
    </row>
    <row customHeight="1" ht="11.25">
      <c r="A444" s="0" t="s">
        <v>14</v>
      </c>
      <c r="B444" s="0" t="s">
        <v>5010</v>
      </c>
      <c r="C444" s="0" t="s">
        <v>5011</v>
      </c>
      <c r="D444" s="0" t="s">
        <v>5010</v>
      </c>
      <c r="E444" s="0" t="s">
        <v>5011</v>
      </c>
      <c r="F444" s="0" t="s">
        <v>3845</v>
      </c>
      <c r="G444" s="0" t="s">
        <v>5081</v>
      </c>
    </row>
    <row customHeight="1" ht="11.25">
      <c r="A445" s="0" t="s">
        <v>14</v>
      </c>
      <c r="B445" s="0" t="s">
        <v>5010</v>
      </c>
      <c r="C445" s="0" t="s">
        <v>5011</v>
      </c>
      <c r="D445" s="0" t="s">
        <v>5082</v>
      </c>
      <c r="E445" s="0" t="s">
        <v>5083</v>
      </c>
      <c r="F445" s="0" t="s">
        <v>3848</v>
      </c>
      <c r="G445" s="0" t="s">
        <v>5084</v>
      </c>
    </row>
    <row customHeight="1" ht="11.25">
      <c r="A446" s="0" t="s">
        <v>14</v>
      </c>
      <c r="B446" s="0" t="s">
        <v>5085</v>
      </c>
      <c r="C446" s="0" t="s">
        <v>5086</v>
      </c>
      <c r="D446" s="0" t="s">
        <v>5087</v>
      </c>
      <c r="E446" s="0" t="s">
        <v>5088</v>
      </c>
      <c r="F446" s="0" t="s">
        <v>3848</v>
      </c>
      <c r="G446" s="0" t="s">
        <v>5089</v>
      </c>
    </row>
    <row customHeight="1" ht="11.25">
      <c r="A447" s="0" t="s">
        <v>14</v>
      </c>
      <c r="B447" s="0" t="s">
        <v>5085</v>
      </c>
      <c r="C447" s="0" t="s">
        <v>5086</v>
      </c>
      <c r="D447" s="0" t="s">
        <v>5090</v>
      </c>
      <c r="E447" s="0" t="s">
        <v>5091</v>
      </c>
      <c r="F447" s="0" t="s">
        <v>3848</v>
      </c>
      <c r="G447" s="0" t="s">
        <v>5092</v>
      </c>
    </row>
    <row customHeight="1" ht="11.25">
      <c r="A448" s="0" t="s">
        <v>14</v>
      </c>
      <c r="B448" s="0" t="s">
        <v>5085</v>
      </c>
      <c r="C448" s="0" t="s">
        <v>5086</v>
      </c>
      <c r="D448" s="0" t="s">
        <v>5093</v>
      </c>
      <c r="E448" s="0" t="s">
        <v>5094</v>
      </c>
      <c r="F448" s="0" t="s">
        <v>3848</v>
      </c>
      <c r="G448" s="0" t="s">
        <v>5095</v>
      </c>
    </row>
    <row customHeight="1" ht="11.25">
      <c r="A449" s="0" t="s">
        <v>14</v>
      </c>
      <c r="B449" s="0" t="s">
        <v>5085</v>
      </c>
      <c r="C449" s="0" t="s">
        <v>5086</v>
      </c>
      <c r="D449" s="0" t="s">
        <v>5096</v>
      </c>
      <c r="E449" s="0" t="s">
        <v>5097</v>
      </c>
      <c r="F449" s="0" t="s">
        <v>3848</v>
      </c>
      <c r="G449" s="0" t="s">
        <v>5098</v>
      </c>
    </row>
    <row customHeight="1" ht="11.25">
      <c r="A450" s="0" t="s">
        <v>14</v>
      </c>
      <c r="B450" s="0" t="s">
        <v>5085</v>
      </c>
      <c r="C450" s="0" t="s">
        <v>5086</v>
      </c>
      <c r="D450" s="0" t="s">
        <v>5099</v>
      </c>
      <c r="E450" s="0" t="s">
        <v>5100</v>
      </c>
      <c r="F450" s="0" t="s">
        <v>3848</v>
      </c>
      <c r="G450" s="0" t="s">
        <v>5101</v>
      </c>
    </row>
    <row customHeight="1" ht="11.25">
      <c r="A451" s="0" t="s">
        <v>14</v>
      </c>
      <c r="B451" s="0" t="s">
        <v>5085</v>
      </c>
      <c r="C451" s="0" t="s">
        <v>5086</v>
      </c>
      <c r="D451" s="0" t="s">
        <v>5102</v>
      </c>
      <c r="E451" s="0" t="s">
        <v>5103</v>
      </c>
      <c r="F451" s="0" t="s">
        <v>3848</v>
      </c>
      <c r="G451" s="0" t="s">
        <v>5104</v>
      </c>
    </row>
    <row customHeight="1" ht="11.25">
      <c r="A452" s="0" t="s">
        <v>14</v>
      </c>
      <c r="B452" s="0" t="s">
        <v>5085</v>
      </c>
      <c r="C452" s="0" t="s">
        <v>5086</v>
      </c>
      <c r="D452" s="0" t="s">
        <v>5105</v>
      </c>
      <c r="E452" s="0" t="s">
        <v>5106</v>
      </c>
      <c r="F452" s="0" t="s">
        <v>3848</v>
      </c>
      <c r="G452" s="0" t="s">
        <v>5107</v>
      </c>
    </row>
    <row customHeight="1" ht="11.25">
      <c r="A453" s="0" t="s">
        <v>14</v>
      </c>
      <c r="B453" s="0" t="s">
        <v>5085</v>
      </c>
      <c r="C453" s="0" t="s">
        <v>5086</v>
      </c>
      <c r="D453" s="0" t="s">
        <v>5108</v>
      </c>
      <c r="E453" s="0" t="s">
        <v>5109</v>
      </c>
      <c r="F453" s="0" t="s">
        <v>3848</v>
      </c>
      <c r="G453" s="0" t="s">
        <v>5110</v>
      </c>
    </row>
    <row customHeight="1" ht="11.25">
      <c r="A454" s="0" t="s">
        <v>14</v>
      </c>
      <c r="B454" s="0" t="s">
        <v>5085</v>
      </c>
      <c r="C454" s="0" t="s">
        <v>5086</v>
      </c>
      <c r="D454" s="0" t="s">
        <v>5111</v>
      </c>
      <c r="E454" s="0" t="s">
        <v>5112</v>
      </c>
      <c r="F454" s="0" t="s">
        <v>3848</v>
      </c>
      <c r="G454" s="0" t="s">
        <v>5113</v>
      </c>
    </row>
    <row customHeight="1" ht="11.25">
      <c r="A455" s="0" t="s">
        <v>14</v>
      </c>
      <c r="B455" s="0" t="s">
        <v>5085</v>
      </c>
      <c r="C455" s="0" t="s">
        <v>5086</v>
      </c>
      <c r="D455" s="0" t="s">
        <v>4063</v>
      </c>
      <c r="E455" s="0" t="s">
        <v>5114</v>
      </c>
      <c r="F455" s="0" t="s">
        <v>3848</v>
      </c>
      <c r="G455" s="0" t="s">
        <v>5115</v>
      </c>
    </row>
    <row customHeight="1" ht="11.25">
      <c r="A456" s="0" t="s">
        <v>14</v>
      </c>
      <c r="B456" s="0" t="s">
        <v>5085</v>
      </c>
      <c r="C456" s="0" t="s">
        <v>5086</v>
      </c>
      <c r="D456" s="0" t="s">
        <v>5085</v>
      </c>
      <c r="E456" s="0" t="s">
        <v>5086</v>
      </c>
      <c r="F456" s="0" t="s">
        <v>3845</v>
      </c>
      <c r="G456" s="0" t="s">
        <v>5116</v>
      </c>
    </row>
    <row customHeight="1" ht="11.25">
      <c r="A457" s="0" t="s">
        <v>14</v>
      </c>
      <c r="B457" s="0" t="s">
        <v>5085</v>
      </c>
      <c r="C457" s="0" t="s">
        <v>5086</v>
      </c>
      <c r="D457" s="0" t="s">
        <v>5117</v>
      </c>
      <c r="E457" s="0" t="s">
        <v>5118</v>
      </c>
      <c r="F457" s="0" t="s">
        <v>3848</v>
      </c>
      <c r="G457" s="0" t="s">
        <v>5119</v>
      </c>
    </row>
    <row customHeight="1" ht="11.25">
      <c r="A458" s="0" t="s">
        <v>14</v>
      </c>
      <c r="B458" s="0" t="s">
        <v>5120</v>
      </c>
      <c r="C458" s="0" t="s">
        <v>5121</v>
      </c>
      <c r="D458" s="0" t="s">
        <v>5122</v>
      </c>
      <c r="E458" s="0" t="s">
        <v>5123</v>
      </c>
      <c r="F458" s="0" t="s">
        <v>3848</v>
      </c>
      <c r="G458" s="0" t="s">
        <v>5124</v>
      </c>
    </row>
    <row customHeight="1" ht="11.25">
      <c r="A459" s="0" t="s">
        <v>14</v>
      </c>
      <c r="B459" s="0" t="s">
        <v>5120</v>
      </c>
      <c r="C459" s="0" t="s">
        <v>5121</v>
      </c>
      <c r="D459" s="0" t="s">
        <v>5125</v>
      </c>
      <c r="E459" s="0" t="s">
        <v>5126</v>
      </c>
      <c r="F459" s="0" t="s">
        <v>3848</v>
      </c>
      <c r="G459" s="0" t="s">
        <v>5127</v>
      </c>
    </row>
    <row customHeight="1" ht="11.25">
      <c r="A460" s="0" t="s">
        <v>14</v>
      </c>
      <c r="B460" s="0" t="s">
        <v>5120</v>
      </c>
      <c r="C460" s="0" t="s">
        <v>5121</v>
      </c>
      <c r="D460" s="0" t="s">
        <v>5128</v>
      </c>
      <c r="E460" s="0" t="s">
        <v>5129</v>
      </c>
      <c r="F460" s="0" t="s">
        <v>3848</v>
      </c>
      <c r="G460" s="0" t="s">
        <v>5130</v>
      </c>
    </row>
    <row customHeight="1" ht="11.25">
      <c r="A461" s="0" t="s">
        <v>14</v>
      </c>
      <c r="B461" s="0" t="s">
        <v>5120</v>
      </c>
      <c r="C461" s="0" t="s">
        <v>5121</v>
      </c>
      <c r="D461" s="0" t="s">
        <v>5131</v>
      </c>
      <c r="E461" s="0" t="s">
        <v>5132</v>
      </c>
      <c r="F461" s="0" t="s">
        <v>3848</v>
      </c>
      <c r="G461" s="0" t="s">
        <v>5133</v>
      </c>
    </row>
    <row customHeight="1" ht="11.25">
      <c r="A462" s="0" t="s">
        <v>14</v>
      </c>
      <c r="B462" s="0" t="s">
        <v>5120</v>
      </c>
      <c r="C462" s="0" t="s">
        <v>5121</v>
      </c>
      <c r="D462" s="0" t="s">
        <v>5134</v>
      </c>
      <c r="E462" s="0" t="s">
        <v>5135</v>
      </c>
      <c r="F462" s="0" t="s">
        <v>3848</v>
      </c>
      <c r="G462" s="0" t="s">
        <v>5136</v>
      </c>
    </row>
    <row customHeight="1" ht="11.25">
      <c r="A463" s="0" t="s">
        <v>14</v>
      </c>
      <c r="B463" s="0" t="s">
        <v>5120</v>
      </c>
      <c r="C463" s="0" t="s">
        <v>5121</v>
      </c>
      <c r="D463" s="0" t="s">
        <v>4301</v>
      </c>
      <c r="E463" s="0" t="s">
        <v>5137</v>
      </c>
      <c r="F463" s="0" t="s">
        <v>3848</v>
      </c>
      <c r="G463" s="0" t="s">
        <v>5138</v>
      </c>
    </row>
    <row customHeight="1" ht="11.25">
      <c r="A464" s="0" t="s">
        <v>14</v>
      </c>
      <c r="B464" s="0" t="s">
        <v>5120</v>
      </c>
      <c r="C464" s="0" t="s">
        <v>5121</v>
      </c>
      <c r="D464" s="0" t="s">
        <v>4092</v>
      </c>
      <c r="E464" s="0" t="s">
        <v>5139</v>
      </c>
      <c r="F464" s="0" t="s">
        <v>3848</v>
      </c>
      <c r="G464" s="0" t="s">
        <v>5140</v>
      </c>
    </row>
    <row customHeight="1" ht="11.25">
      <c r="A465" s="0" t="s">
        <v>14</v>
      </c>
      <c r="B465" s="0" t="s">
        <v>5120</v>
      </c>
      <c r="C465" s="0" t="s">
        <v>5121</v>
      </c>
      <c r="D465" s="0" t="s">
        <v>5141</v>
      </c>
      <c r="E465" s="0" t="s">
        <v>5142</v>
      </c>
      <c r="F465" s="0" t="s">
        <v>3848</v>
      </c>
      <c r="G465" s="0" t="s">
        <v>5143</v>
      </c>
    </row>
    <row customHeight="1" ht="11.25">
      <c r="A466" s="0" t="s">
        <v>14</v>
      </c>
      <c r="B466" s="0" t="s">
        <v>5120</v>
      </c>
      <c r="C466" s="0" t="s">
        <v>5121</v>
      </c>
      <c r="D466" s="0" t="s">
        <v>5144</v>
      </c>
      <c r="E466" s="0" t="s">
        <v>5145</v>
      </c>
      <c r="F466" s="0" t="s">
        <v>3848</v>
      </c>
      <c r="G466" s="0" t="s">
        <v>5146</v>
      </c>
    </row>
    <row customHeight="1" ht="11.25">
      <c r="A467" s="0" t="s">
        <v>14</v>
      </c>
      <c r="B467" s="0" t="s">
        <v>5120</v>
      </c>
      <c r="C467" s="0" t="s">
        <v>5121</v>
      </c>
      <c r="D467" s="0" t="s">
        <v>5147</v>
      </c>
      <c r="E467" s="0" t="s">
        <v>5148</v>
      </c>
      <c r="F467" s="0" t="s">
        <v>3848</v>
      </c>
      <c r="G467" s="0" t="s">
        <v>5149</v>
      </c>
    </row>
    <row customHeight="1" ht="11.25">
      <c r="A468" s="0" t="s">
        <v>14</v>
      </c>
      <c r="B468" s="0" t="s">
        <v>5120</v>
      </c>
      <c r="C468" s="0" t="s">
        <v>5121</v>
      </c>
      <c r="D468" s="0" t="s">
        <v>5150</v>
      </c>
      <c r="E468" s="0" t="s">
        <v>5151</v>
      </c>
      <c r="F468" s="0" t="s">
        <v>3848</v>
      </c>
      <c r="G468" s="0" t="s">
        <v>5152</v>
      </c>
    </row>
    <row customHeight="1" ht="11.25">
      <c r="A469" s="0" t="s">
        <v>14</v>
      </c>
      <c r="B469" s="0" t="s">
        <v>5120</v>
      </c>
      <c r="C469" s="0" t="s">
        <v>5121</v>
      </c>
      <c r="D469" s="0" t="s">
        <v>5120</v>
      </c>
      <c r="E469" s="0" t="s">
        <v>5121</v>
      </c>
      <c r="F469" s="0" t="s">
        <v>3845</v>
      </c>
      <c r="G469" s="0" t="s">
        <v>5153</v>
      </c>
    </row>
    <row customHeight="1" ht="11.25">
      <c r="A470" s="0" t="s">
        <v>14</v>
      </c>
      <c r="B470" s="0" t="s">
        <v>5120</v>
      </c>
      <c r="C470" s="0" t="s">
        <v>5121</v>
      </c>
      <c r="D470" s="0" t="s">
        <v>5154</v>
      </c>
      <c r="E470" s="0" t="s">
        <v>5155</v>
      </c>
      <c r="F470" s="0" t="s">
        <v>3883</v>
      </c>
      <c r="G470" s="0" t="s">
        <v>5156</v>
      </c>
    </row>
    <row customHeight="1" ht="11.25">
      <c r="A471" s="0" t="s">
        <v>14</v>
      </c>
      <c r="B471" s="0" t="s">
        <v>98</v>
      </c>
      <c r="C471" s="0" t="s">
        <v>99</v>
      </c>
      <c r="D471" s="0" t="s">
        <v>98</v>
      </c>
      <c r="E471" s="0" t="s">
        <v>99</v>
      </c>
      <c r="F471" s="0" t="s">
        <v>5157</v>
      </c>
      <c r="G471" s="0" t="s">
        <v>97</v>
      </c>
    </row>
    <row customHeight="1" ht="11.25">
      <c r="A472" s="0" t="s">
        <v>14</v>
      </c>
      <c r="B472" s="0" t="s">
        <v>5158</v>
      </c>
      <c r="C472" s="0" t="s">
        <v>5159</v>
      </c>
      <c r="D472" s="0" t="s">
        <v>5158</v>
      </c>
      <c r="E472" s="0" t="s">
        <v>5159</v>
      </c>
      <c r="F472" s="0" t="s">
        <v>5157</v>
      </c>
      <c r="G472" s="0" t="s">
        <v>5160</v>
      </c>
    </row>
    <row customHeight="1" ht="11.25">
      <c r="A473" s="0" t="s">
        <v>14</v>
      </c>
      <c r="B473" s="0" t="s">
        <v>5161</v>
      </c>
      <c r="C473" s="0" t="s">
        <v>5162</v>
      </c>
      <c r="D473" s="0" t="s">
        <v>5161</v>
      </c>
      <c r="E473" s="0" t="s">
        <v>5162</v>
      </c>
      <c r="F473" s="0" t="s">
        <v>5157</v>
      </c>
      <c r="G473" s="0" t="s">
        <v>5163</v>
      </c>
    </row>
    <row customHeight="1" ht="11.25">
      <c r="A474" s="0" t="s">
        <v>14</v>
      </c>
      <c r="B474" s="0" t="s">
        <v>5164</v>
      </c>
      <c r="C474" s="0" t="s">
        <v>5165</v>
      </c>
      <c r="D474" s="0" t="s">
        <v>5164</v>
      </c>
      <c r="E474" s="0" t="s">
        <v>5165</v>
      </c>
      <c r="F474" s="0" t="s">
        <v>5157</v>
      </c>
      <c r="G474" s="0" t="s">
        <v>5166</v>
      </c>
    </row>
    <row customHeight="1" ht="11.25">
      <c r="A475" s="0" t="s">
        <v>14</v>
      </c>
      <c r="B475" s="0" t="s">
        <v>5167</v>
      </c>
      <c r="C475" s="0" t="s">
        <v>5168</v>
      </c>
      <c r="D475" s="0" t="s">
        <v>5167</v>
      </c>
      <c r="E475" s="0" t="s">
        <v>5168</v>
      </c>
      <c r="F475" s="0" t="s">
        <v>5157</v>
      </c>
      <c r="G475" s="0" t="s">
        <v>5169</v>
      </c>
    </row>
    <row customHeight="1" ht="11.25">
      <c r="A476" s="0" t="s">
        <v>14</v>
      </c>
      <c r="B476" s="0" t="s">
        <v>5170</v>
      </c>
      <c r="C476" s="0" t="s">
        <v>5171</v>
      </c>
      <c r="D476" s="0" t="s">
        <v>5170</v>
      </c>
      <c r="E476" s="0" t="s">
        <v>5171</v>
      </c>
      <c r="F476" s="0" t="s">
        <v>5157</v>
      </c>
      <c r="G476" s="0" t="s">
        <v>5172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ED203-1E8C-2F42-FE8E-AF55AB757CD9}"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5173</v>
      </c>
      <c r="B1" s="829" t="s">
        <v>5174</v>
      </c>
      <c r="C1" s="829" t="s">
        <v>5175</v>
      </c>
      <c r="D1" s="829" t="s">
        <v>5176</v>
      </c>
    </row>
    <row customHeight="1" ht="11.25">
      <c r="A2" s="1715" t="s">
        <v>107</v>
      </c>
      <c r="B2" s="1715" t="s">
        <v>5177</v>
      </c>
      <c r="C2" s="1715" t="s">
        <v>5178</v>
      </c>
      <c r="D2" s="1715" t="s">
        <v>5179</v>
      </c>
    </row>
    <row customHeight="1" ht="11.25">
      <c r="A3" s="1715" t="s">
        <v>108</v>
      </c>
      <c r="B3" s="1715" t="s">
        <v>5180</v>
      </c>
      <c r="C3" s="1715" t="s">
        <v>5178</v>
      </c>
      <c r="D3" s="1715" t="s">
        <v>5179</v>
      </c>
    </row>
    <row customHeight="1" ht="11.25">
      <c r="A4" s="1715" t="s">
        <v>88</v>
      </c>
      <c r="B4" s="1715" t="s">
        <v>5181</v>
      </c>
      <c r="C4" s="1715" t="s">
        <v>5182</v>
      </c>
      <c r="D4" s="1715" t="s">
        <v>5183</v>
      </c>
    </row>
    <row customHeight="1" ht="11.25">
      <c r="A5" s="1715" t="s">
        <v>89</v>
      </c>
      <c r="B5" s="1715" t="s">
        <v>5184</v>
      </c>
      <c r="C5" s="1715" t="s">
        <v>5185</v>
      </c>
      <c r="D5" s="1715" t="s">
        <v>5186</v>
      </c>
    </row>
    <row customHeight="1" ht="11.25">
      <c r="A6" s="1715" t="s">
        <v>109</v>
      </c>
      <c r="B6" s="1715" t="s">
        <v>5187</v>
      </c>
      <c r="C6" s="1715" t="s">
        <v>5182</v>
      </c>
      <c r="D6" s="1715" t="s">
        <v>5188</v>
      </c>
    </row>
    <row customHeight="1" ht="11.25">
      <c r="A7" s="1715" t="s">
        <v>90</v>
      </c>
      <c r="B7" s="1715" t="s">
        <v>5189</v>
      </c>
      <c r="C7" s="1715" t="s">
        <v>5190</v>
      </c>
      <c r="D7" s="1715" t="s">
        <v>5191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8D9E-B31F-8104-5D47-E27BFEAC2B6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32468-C9A6-8A5E-D9FD-37F82D168A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5192</v>
      </c>
    </row>
    <row customHeight="1" ht="11.25">
      <c r="A2" s="3858" t="s">
        <v>96</v>
      </c>
      <c r="B2" s="3858" t="s">
        <v>5193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A82CD-430B-6644-21B2-2C840D9854C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5194</v>
      </c>
      <c r="B1" s="829" t="s">
        <v>5195</v>
      </c>
    </row>
    <row customHeight="1" ht="11.25">
      <c r="A2" s="829">
        <v>4213775</v>
      </c>
      <c r="B2" s="829" t="s">
        <v>1243</v>
      </c>
    </row>
    <row customHeight="1" ht="11.25">
      <c r="A3" s="829">
        <v>4213784</v>
      </c>
      <c r="B3" s="829" t="s">
        <v>1277</v>
      </c>
    </row>
    <row customHeight="1" ht="11.25">
      <c r="A4" s="829">
        <v>4213781</v>
      </c>
      <c r="B4" s="829" t="s">
        <v>1270</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1404</v>
      </c>
    </row>
    <row customHeight="1" ht="11.25">
      <c r="A10" s="829">
        <v>4213783</v>
      </c>
      <c r="B10" s="829" t="s">
        <v>1419</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168BF-F75B-4D02-78F3-22DA0235AC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5194</v>
      </c>
      <c r="B1" s="829" t="s">
        <v>5196</v>
      </c>
    </row>
    <row customHeight="1" ht="11.25">
      <c r="A2" s="829" t="s">
        <v>210</v>
      </c>
      <c r="B2" s="829" t="s">
        <v>1517</v>
      </c>
    </row>
    <row customHeight="1" ht="11.25">
      <c r="A3" s="829" t="s">
        <v>221</v>
      </c>
      <c r="B3" s="829" t="s">
        <v>1527</v>
      </c>
    </row>
    <row customHeight="1" ht="11.25">
      <c r="A4" s="829" t="s">
        <v>5197</v>
      </c>
      <c r="B4" s="829" t="s">
        <v>1536</v>
      </c>
    </row>
    <row customHeight="1" ht="11.25">
      <c r="A5" s="829" t="s">
        <v>5198</v>
      </c>
      <c r="B5" s="829" t="s">
        <v>1545</v>
      </c>
    </row>
    <row customHeight="1" ht="11.25">
      <c r="A6" s="829" t="s">
        <v>5199</v>
      </c>
      <c r="B6" s="829" t="s">
        <v>1551</v>
      </c>
    </row>
    <row customHeight="1" ht="11.25">
      <c r="A7" s="829" t="s">
        <v>5200</v>
      </c>
      <c r="B7" s="829" t="s">
        <v>1559</v>
      </c>
    </row>
    <row customHeight="1" ht="11.25">
      <c r="A8" s="829" t="s">
        <v>244</v>
      </c>
      <c r="B8" s="829"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774EC-4FF5-5708-FDF4-3C79CAC70D03}" mc:Ignorable="x14ac xr xr2 xr3">
  <sheetPr>
    <tabColor rgb="FFFFCC99"/>
  </sheetPr>
  <dimension ref="A1:G476"/>
  <sheetViews>
    <sheetView topLeftCell="A1" showGridLines="0" workbookViewId="0">
      <selection activeCell="A1" sqref="A1"/>
    </sheetView>
  </sheetViews>
  <sheetFormatPr customHeight="1" defaultRowHeight="11.25"/>
  <sheetData>
    <row customHeight="1" ht="11.25">
      <c r="A1" s="0" t="s">
        <v>3836</v>
      </c>
      <c r="B1" s="0" t="s">
        <v>3837</v>
      </c>
      <c r="C1" s="0" t="s">
        <v>3838</v>
      </c>
      <c r="D1" s="0" t="s">
        <v>3839</v>
      </c>
      <c r="E1" s="0" t="s">
        <v>3840</v>
      </c>
      <c r="F1" s="0" t="s">
        <v>3841</v>
      </c>
      <c r="G1" s="0" t="s">
        <v>3842</v>
      </c>
    </row>
    <row customHeight="1" ht="11.25">
      <c r="A2" s="0" t="s">
        <v>14</v>
      </c>
      <c r="B2" s="0" t="s">
        <v>3843</v>
      </c>
      <c r="C2" s="0" t="s">
        <v>3844</v>
      </c>
      <c r="D2" s="0" t="s">
        <v>3843</v>
      </c>
      <c r="E2" s="0" t="s">
        <v>3844</v>
      </c>
      <c r="F2" s="0" t="s">
        <v>3845</v>
      </c>
      <c r="G2" s="0" t="s">
        <v>107</v>
      </c>
    </row>
    <row customHeight="1" ht="11.25">
      <c r="A3" s="0" t="s">
        <v>14</v>
      </c>
      <c r="B3" s="0" t="s">
        <v>3843</v>
      </c>
      <c r="C3" s="0" t="s">
        <v>3844</v>
      </c>
      <c r="D3" s="0" t="s">
        <v>3846</v>
      </c>
      <c r="E3" s="0" t="s">
        <v>3847</v>
      </c>
      <c r="F3" s="0" t="s">
        <v>3848</v>
      </c>
      <c r="G3" s="0" t="s">
        <v>108</v>
      </c>
    </row>
    <row customHeight="1" ht="11.25">
      <c r="A4" s="0" t="s">
        <v>14</v>
      </c>
      <c r="B4" s="0" t="s">
        <v>3843</v>
      </c>
      <c r="C4" s="0" t="s">
        <v>3844</v>
      </c>
      <c r="D4" s="0" t="s">
        <v>3849</v>
      </c>
      <c r="E4" s="0" t="s">
        <v>3850</v>
      </c>
      <c r="F4" s="0" t="s">
        <v>3848</v>
      </c>
      <c r="G4" s="0" t="s">
        <v>88</v>
      </c>
    </row>
    <row customHeight="1" ht="11.25">
      <c r="A5" s="0" t="s">
        <v>14</v>
      </c>
      <c r="B5" s="0" t="s">
        <v>3843</v>
      </c>
      <c r="C5" s="0" t="s">
        <v>3844</v>
      </c>
      <c r="D5" s="0" t="s">
        <v>3851</v>
      </c>
      <c r="E5" s="0" t="s">
        <v>3852</v>
      </c>
      <c r="F5" s="0" t="s">
        <v>3848</v>
      </c>
      <c r="G5" s="0" t="s">
        <v>89</v>
      </c>
    </row>
    <row customHeight="1" ht="11.25">
      <c r="A6" s="0" t="s">
        <v>14</v>
      </c>
      <c r="B6" s="0" t="s">
        <v>3843</v>
      </c>
      <c r="C6" s="0" t="s">
        <v>3844</v>
      </c>
      <c r="D6" s="0" t="s">
        <v>3853</v>
      </c>
      <c r="E6" s="0" t="s">
        <v>3854</v>
      </c>
      <c r="F6" s="0" t="s">
        <v>3848</v>
      </c>
      <c r="G6" s="0" t="s">
        <v>109</v>
      </c>
    </row>
    <row customHeight="1" ht="11.25">
      <c r="A7" s="0" t="s">
        <v>14</v>
      </c>
      <c r="B7" s="0" t="s">
        <v>3843</v>
      </c>
      <c r="C7" s="0" t="s">
        <v>3844</v>
      </c>
      <c r="D7" s="0" t="s">
        <v>3855</v>
      </c>
      <c r="E7" s="0" t="s">
        <v>3856</v>
      </c>
      <c r="F7" s="0" t="s">
        <v>3848</v>
      </c>
      <c r="G7" s="0" t="s">
        <v>90</v>
      </c>
    </row>
    <row customHeight="1" ht="11.25">
      <c r="A8" s="0" t="s">
        <v>14</v>
      </c>
      <c r="B8" s="0" t="s">
        <v>3843</v>
      </c>
      <c r="C8" s="0" t="s">
        <v>3844</v>
      </c>
      <c r="D8" s="0" t="s">
        <v>3857</v>
      </c>
      <c r="E8" s="0" t="s">
        <v>3858</v>
      </c>
      <c r="F8" s="0" t="s">
        <v>3848</v>
      </c>
      <c r="G8" s="0" t="s">
        <v>91</v>
      </c>
    </row>
    <row customHeight="1" ht="11.25">
      <c r="A9" s="0" t="s">
        <v>14</v>
      </c>
      <c r="B9" s="0" t="s">
        <v>3843</v>
      </c>
      <c r="C9" s="0" t="s">
        <v>3844</v>
      </c>
      <c r="D9" s="0" t="s">
        <v>3859</v>
      </c>
      <c r="E9" s="0" t="s">
        <v>3860</v>
      </c>
      <c r="F9" s="0" t="s">
        <v>3848</v>
      </c>
      <c r="G9" s="0" t="s">
        <v>110</v>
      </c>
    </row>
    <row customHeight="1" ht="11.25">
      <c r="A10" s="0" t="s">
        <v>14</v>
      </c>
      <c r="B10" s="0" t="s">
        <v>3843</v>
      </c>
      <c r="C10" s="0" t="s">
        <v>3844</v>
      </c>
      <c r="D10" s="0" t="s">
        <v>3861</v>
      </c>
      <c r="E10" s="0" t="s">
        <v>3862</v>
      </c>
      <c r="F10" s="0" t="s">
        <v>3848</v>
      </c>
      <c r="G10" s="0" t="s">
        <v>146</v>
      </c>
    </row>
    <row customHeight="1" ht="11.25">
      <c r="A11" s="0" t="s">
        <v>14</v>
      </c>
      <c r="B11" s="0" t="s">
        <v>3843</v>
      </c>
      <c r="C11" s="0" t="s">
        <v>3844</v>
      </c>
      <c r="D11" s="0" t="s">
        <v>3863</v>
      </c>
      <c r="E11" s="0" t="s">
        <v>3864</v>
      </c>
      <c r="F11" s="0" t="s">
        <v>3848</v>
      </c>
      <c r="G11" s="0" t="s">
        <v>147</v>
      </c>
    </row>
    <row customHeight="1" ht="11.25">
      <c r="A12" s="0" t="s">
        <v>14</v>
      </c>
      <c r="B12" s="0" t="s">
        <v>3843</v>
      </c>
      <c r="C12" s="0" t="s">
        <v>3844</v>
      </c>
      <c r="D12" s="0" t="s">
        <v>3865</v>
      </c>
      <c r="E12" s="0" t="s">
        <v>3866</v>
      </c>
      <c r="F12" s="0" t="s">
        <v>3848</v>
      </c>
      <c r="G12" s="0" t="s">
        <v>148</v>
      </c>
    </row>
    <row customHeight="1" ht="11.25">
      <c r="A13" s="0" t="s">
        <v>14</v>
      </c>
      <c r="B13" s="0" t="s">
        <v>3843</v>
      </c>
      <c r="C13" s="0" t="s">
        <v>3844</v>
      </c>
      <c r="D13" s="0" t="s">
        <v>3867</v>
      </c>
      <c r="E13" s="0" t="s">
        <v>3868</v>
      </c>
      <c r="F13" s="0" t="s">
        <v>3848</v>
      </c>
      <c r="G13" s="0" t="s">
        <v>149</v>
      </c>
    </row>
    <row customHeight="1" ht="11.25">
      <c r="A14" s="0" t="s">
        <v>14</v>
      </c>
      <c r="B14" s="0" t="s">
        <v>3843</v>
      </c>
      <c r="C14" s="0" t="s">
        <v>3844</v>
      </c>
      <c r="D14" s="0" t="s">
        <v>3869</v>
      </c>
      <c r="E14" s="0" t="s">
        <v>3870</v>
      </c>
      <c r="F14" s="0" t="s">
        <v>3848</v>
      </c>
      <c r="G14" s="0" t="s">
        <v>150</v>
      </c>
    </row>
    <row customHeight="1" ht="11.25">
      <c r="A15" s="0" t="s">
        <v>14</v>
      </c>
      <c r="B15" s="0" t="s">
        <v>3843</v>
      </c>
      <c r="C15" s="0" t="s">
        <v>3844</v>
      </c>
      <c r="D15" s="0" t="s">
        <v>3871</v>
      </c>
      <c r="E15" s="0" t="s">
        <v>3872</v>
      </c>
      <c r="F15" s="0" t="s">
        <v>3848</v>
      </c>
      <c r="G15" s="0" t="s">
        <v>151</v>
      </c>
    </row>
    <row customHeight="1" ht="11.25">
      <c r="A16" s="0" t="s">
        <v>14</v>
      </c>
      <c r="B16" s="0" t="s">
        <v>3843</v>
      </c>
      <c r="C16" s="0" t="s">
        <v>3844</v>
      </c>
      <c r="D16" s="0" t="s">
        <v>3873</v>
      </c>
      <c r="E16" s="0" t="s">
        <v>3874</v>
      </c>
      <c r="F16" s="0" t="s">
        <v>3848</v>
      </c>
      <c r="G16" s="0" t="s">
        <v>1479</v>
      </c>
    </row>
    <row customHeight="1" ht="11.25">
      <c r="A17" s="0" t="s">
        <v>14</v>
      </c>
      <c r="B17" s="0" t="s">
        <v>3843</v>
      </c>
      <c r="C17" s="0" t="s">
        <v>3844</v>
      </c>
      <c r="D17" s="0" t="s">
        <v>3875</v>
      </c>
      <c r="E17" s="0" t="s">
        <v>3876</v>
      </c>
      <c r="F17" s="0" t="s">
        <v>3848</v>
      </c>
      <c r="G17" s="0" t="s">
        <v>1485</v>
      </c>
    </row>
    <row customHeight="1" ht="11.25">
      <c r="A18" s="0" t="s">
        <v>14</v>
      </c>
      <c r="B18" s="0" t="s">
        <v>3877</v>
      </c>
      <c r="C18" s="0" t="s">
        <v>3878</v>
      </c>
      <c r="D18" s="0" t="s">
        <v>3879</v>
      </c>
      <c r="E18" s="0" t="s">
        <v>3880</v>
      </c>
      <c r="F18" s="0" t="s">
        <v>3848</v>
      </c>
      <c r="G18" s="0" t="s">
        <v>1496</v>
      </c>
    </row>
    <row customHeight="1" ht="11.25">
      <c r="A19" s="0" t="s">
        <v>14</v>
      </c>
      <c r="B19" s="0" t="s">
        <v>3877</v>
      </c>
      <c r="C19" s="0" t="s">
        <v>3878</v>
      </c>
      <c r="D19" s="0" t="s">
        <v>3877</v>
      </c>
      <c r="E19" s="0" t="s">
        <v>3878</v>
      </c>
      <c r="F19" s="0" t="s">
        <v>3845</v>
      </c>
      <c r="G19" s="0" t="s">
        <v>1510</v>
      </c>
    </row>
    <row customHeight="1" ht="11.25">
      <c r="A20" s="0" t="s">
        <v>14</v>
      </c>
      <c r="B20" s="0" t="s">
        <v>3877</v>
      </c>
      <c r="C20" s="0" t="s">
        <v>3878</v>
      </c>
      <c r="D20" s="0" t="s">
        <v>3881</v>
      </c>
      <c r="E20" s="0" t="s">
        <v>3882</v>
      </c>
      <c r="F20" s="0" t="s">
        <v>3883</v>
      </c>
      <c r="G20" s="0" t="s">
        <v>1522</v>
      </c>
    </row>
    <row customHeight="1" ht="11.25">
      <c r="A21" s="0" t="s">
        <v>14</v>
      </c>
      <c r="B21" s="0" t="s">
        <v>3877</v>
      </c>
      <c r="C21" s="0" t="s">
        <v>3878</v>
      </c>
      <c r="D21" s="0" t="s">
        <v>3884</v>
      </c>
      <c r="E21" s="0" t="s">
        <v>3885</v>
      </c>
      <c r="F21" s="0" t="s">
        <v>3848</v>
      </c>
      <c r="G21" s="0" t="s">
        <v>1531</v>
      </c>
    </row>
    <row customHeight="1" ht="11.25">
      <c r="A22" s="0" t="s">
        <v>14</v>
      </c>
      <c r="B22" s="0" t="s">
        <v>3877</v>
      </c>
      <c r="C22" s="0" t="s">
        <v>3878</v>
      </c>
      <c r="D22" s="0" t="s">
        <v>3886</v>
      </c>
      <c r="E22" s="0" t="s">
        <v>3887</v>
      </c>
      <c r="F22" s="0" t="s">
        <v>3848</v>
      </c>
      <c r="G22" s="0" t="s">
        <v>1547</v>
      </c>
    </row>
    <row customHeight="1" ht="11.25">
      <c r="A23" s="0" t="s">
        <v>14</v>
      </c>
      <c r="B23" s="0" t="s">
        <v>3877</v>
      </c>
      <c r="C23" s="0" t="s">
        <v>3878</v>
      </c>
      <c r="D23" s="0" t="s">
        <v>3888</v>
      </c>
      <c r="E23" s="0" t="s">
        <v>3889</v>
      </c>
      <c r="F23" s="0" t="s">
        <v>3848</v>
      </c>
      <c r="G23" s="0" t="s">
        <v>1554</v>
      </c>
    </row>
    <row customHeight="1" ht="11.25">
      <c r="A24" s="0" t="s">
        <v>14</v>
      </c>
      <c r="B24" s="0" t="s">
        <v>3877</v>
      </c>
      <c r="C24" s="0" t="s">
        <v>3878</v>
      </c>
      <c r="D24" s="0" t="s">
        <v>3890</v>
      </c>
      <c r="E24" s="0" t="s">
        <v>3891</v>
      </c>
      <c r="F24" s="0" t="s">
        <v>3848</v>
      </c>
      <c r="G24" s="0" t="s">
        <v>1562</v>
      </c>
    </row>
    <row customHeight="1" ht="11.25">
      <c r="A25" s="0" t="s">
        <v>14</v>
      </c>
      <c r="B25" s="0" t="s">
        <v>3877</v>
      </c>
      <c r="C25" s="0" t="s">
        <v>3878</v>
      </c>
      <c r="D25" s="0" t="s">
        <v>3892</v>
      </c>
      <c r="E25" s="0" t="s">
        <v>3893</v>
      </c>
      <c r="F25" s="0" t="s">
        <v>3848</v>
      </c>
      <c r="G25" s="0" t="s">
        <v>1569</v>
      </c>
    </row>
    <row customHeight="1" ht="11.25">
      <c r="A26" s="0" t="s">
        <v>14</v>
      </c>
      <c r="B26" s="0" t="s">
        <v>3877</v>
      </c>
      <c r="C26" s="0" t="s">
        <v>3878</v>
      </c>
      <c r="D26" s="0" t="s">
        <v>3894</v>
      </c>
      <c r="E26" s="0" t="s">
        <v>3895</v>
      </c>
      <c r="F26" s="0" t="s">
        <v>3848</v>
      </c>
      <c r="G26" s="0" t="s">
        <v>1573</v>
      </c>
    </row>
    <row customHeight="1" ht="11.25">
      <c r="A27" s="0" t="s">
        <v>14</v>
      </c>
      <c r="B27" s="0" t="s">
        <v>3877</v>
      </c>
      <c r="C27" s="0" t="s">
        <v>3878</v>
      </c>
      <c r="D27" s="0" t="s">
        <v>3896</v>
      </c>
      <c r="E27" s="0" t="s">
        <v>3897</v>
      </c>
      <c r="F27" s="0" t="s">
        <v>3848</v>
      </c>
      <c r="G27" s="0" t="s">
        <v>1578</v>
      </c>
    </row>
    <row customHeight="1" ht="11.25">
      <c r="A28" s="0" t="s">
        <v>14</v>
      </c>
      <c r="B28" s="0" t="s">
        <v>3877</v>
      </c>
      <c r="C28" s="0" t="s">
        <v>3878</v>
      </c>
      <c r="D28" s="0" t="s">
        <v>3898</v>
      </c>
      <c r="E28" s="0" t="s">
        <v>3899</v>
      </c>
      <c r="F28" s="0" t="s">
        <v>3848</v>
      </c>
      <c r="G28" s="0" t="s">
        <v>1586</v>
      </c>
    </row>
    <row customHeight="1" ht="11.25">
      <c r="A29" s="0" t="s">
        <v>14</v>
      </c>
      <c r="B29" s="0" t="s">
        <v>3877</v>
      </c>
      <c r="C29" s="0" t="s">
        <v>3878</v>
      </c>
      <c r="D29" s="0" t="s">
        <v>3900</v>
      </c>
      <c r="E29" s="0" t="s">
        <v>3901</v>
      </c>
      <c r="F29" s="0" t="s">
        <v>3848</v>
      </c>
      <c r="G29" s="0" t="s">
        <v>1588</v>
      </c>
    </row>
    <row customHeight="1" ht="11.25">
      <c r="A30" s="0" t="s">
        <v>14</v>
      </c>
      <c r="B30" s="0" t="s">
        <v>3877</v>
      </c>
      <c r="C30" s="0" t="s">
        <v>3878</v>
      </c>
      <c r="D30" s="0" t="s">
        <v>3902</v>
      </c>
      <c r="E30" s="0" t="s">
        <v>3903</v>
      </c>
      <c r="F30" s="0" t="s">
        <v>3848</v>
      </c>
      <c r="G30" s="0" t="s">
        <v>1591</v>
      </c>
    </row>
    <row customHeight="1" ht="11.25">
      <c r="A31" s="0" t="s">
        <v>14</v>
      </c>
      <c r="B31" s="0" t="s">
        <v>3877</v>
      </c>
      <c r="C31" s="0" t="s">
        <v>3878</v>
      </c>
      <c r="D31" s="0" t="s">
        <v>3904</v>
      </c>
      <c r="E31" s="0" t="s">
        <v>3905</v>
      </c>
      <c r="F31" s="0" t="s">
        <v>3848</v>
      </c>
      <c r="G31" s="0" t="s">
        <v>1597</v>
      </c>
    </row>
    <row customHeight="1" ht="11.25">
      <c r="A32" s="0" t="s">
        <v>14</v>
      </c>
      <c r="B32" s="0" t="s">
        <v>3877</v>
      </c>
      <c r="C32" s="0" t="s">
        <v>3878</v>
      </c>
      <c r="D32" s="0" t="s">
        <v>3906</v>
      </c>
      <c r="E32" s="0" t="s">
        <v>3907</v>
      </c>
      <c r="F32" s="0" t="s">
        <v>3848</v>
      </c>
      <c r="G32" s="0" t="s">
        <v>1599</v>
      </c>
    </row>
    <row customHeight="1" ht="11.25">
      <c r="A33" s="0" t="s">
        <v>14</v>
      </c>
      <c r="B33" s="0" t="s">
        <v>3908</v>
      </c>
      <c r="C33" s="0" t="s">
        <v>3909</v>
      </c>
      <c r="D33" s="0" t="s">
        <v>3910</v>
      </c>
      <c r="E33" s="0" t="s">
        <v>3911</v>
      </c>
      <c r="F33" s="0" t="s">
        <v>3848</v>
      </c>
      <c r="G33" s="0" t="s">
        <v>1601</v>
      </c>
    </row>
    <row customHeight="1" ht="11.25">
      <c r="A34" s="0" t="s">
        <v>14</v>
      </c>
      <c r="B34" s="0" t="s">
        <v>3908</v>
      </c>
      <c r="C34" s="0" t="s">
        <v>3909</v>
      </c>
      <c r="D34" s="0" t="s">
        <v>3908</v>
      </c>
      <c r="E34" s="0" t="s">
        <v>3909</v>
      </c>
      <c r="F34" s="0" t="s">
        <v>3845</v>
      </c>
      <c r="G34" s="0" t="s">
        <v>1603</v>
      </c>
    </row>
    <row customHeight="1" ht="11.25">
      <c r="A35" s="0" t="s">
        <v>14</v>
      </c>
      <c r="B35" s="0" t="s">
        <v>3908</v>
      </c>
      <c r="C35" s="0" t="s">
        <v>3909</v>
      </c>
      <c r="D35" s="0" t="s">
        <v>3912</v>
      </c>
      <c r="E35" s="0" t="s">
        <v>3913</v>
      </c>
      <c r="F35" s="0" t="s">
        <v>3883</v>
      </c>
      <c r="G35" s="0" t="s">
        <v>1608</v>
      </c>
    </row>
    <row customHeight="1" ht="11.25">
      <c r="A36" s="0" t="s">
        <v>14</v>
      </c>
      <c r="B36" s="0" t="s">
        <v>3908</v>
      </c>
      <c r="C36" s="0" t="s">
        <v>3909</v>
      </c>
      <c r="D36" s="0" t="s">
        <v>3914</v>
      </c>
      <c r="E36" s="0" t="s">
        <v>3915</v>
      </c>
      <c r="F36" s="0" t="s">
        <v>3848</v>
      </c>
      <c r="G36" s="0" t="s">
        <v>1613</v>
      </c>
    </row>
    <row customHeight="1" ht="11.25">
      <c r="A37" s="0" t="s">
        <v>14</v>
      </c>
      <c r="B37" s="0" t="s">
        <v>3908</v>
      </c>
      <c r="C37" s="0" t="s">
        <v>3909</v>
      </c>
      <c r="D37" s="0" t="s">
        <v>3916</v>
      </c>
      <c r="E37" s="0" t="s">
        <v>3917</v>
      </c>
      <c r="F37" s="0" t="s">
        <v>3883</v>
      </c>
      <c r="G37" s="0" t="s">
        <v>1617</v>
      </c>
    </row>
    <row customHeight="1" ht="11.25">
      <c r="A38" s="0" t="s">
        <v>14</v>
      </c>
      <c r="B38" s="0" t="s">
        <v>3908</v>
      </c>
      <c r="C38" s="0" t="s">
        <v>3909</v>
      </c>
      <c r="D38" s="0" t="s">
        <v>3918</v>
      </c>
      <c r="E38" s="0" t="s">
        <v>3919</v>
      </c>
      <c r="F38" s="0" t="s">
        <v>3848</v>
      </c>
      <c r="G38" s="0" t="s">
        <v>1625</v>
      </c>
    </row>
    <row customHeight="1" ht="11.25">
      <c r="A39" s="0" t="s">
        <v>14</v>
      </c>
      <c r="B39" s="0" t="s">
        <v>3908</v>
      </c>
      <c r="C39" s="0" t="s">
        <v>3909</v>
      </c>
      <c r="D39" s="0" t="s">
        <v>3920</v>
      </c>
      <c r="E39" s="0" t="s">
        <v>3921</v>
      </c>
      <c r="F39" s="0" t="s">
        <v>3848</v>
      </c>
      <c r="G39" s="0" t="s">
        <v>1631</v>
      </c>
    </row>
    <row customHeight="1" ht="11.25">
      <c r="A40" s="0" t="s">
        <v>14</v>
      </c>
      <c r="B40" s="0" t="s">
        <v>3908</v>
      </c>
      <c r="C40" s="0" t="s">
        <v>3909</v>
      </c>
      <c r="D40" s="0" t="s">
        <v>3922</v>
      </c>
      <c r="E40" s="0" t="s">
        <v>3923</v>
      </c>
      <c r="F40" s="0" t="s">
        <v>3848</v>
      </c>
      <c r="G40" s="0" t="s">
        <v>1636</v>
      </c>
    </row>
    <row customHeight="1" ht="11.25">
      <c r="A41" s="0" t="s">
        <v>14</v>
      </c>
      <c r="B41" s="0" t="s">
        <v>3908</v>
      </c>
      <c r="C41" s="0" t="s">
        <v>3909</v>
      </c>
      <c r="D41" s="0" t="s">
        <v>3924</v>
      </c>
      <c r="E41" s="0" t="s">
        <v>3925</v>
      </c>
      <c r="F41" s="0" t="s">
        <v>3848</v>
      </c>
      <c r="G41" s="0" t="s">
        <v>1640</v>
      </c>
    </row>
    <row customHeight="1" ht="11.25">
      <c r="A42" s="0" t="s">
        <v>14</v>
      </c>
      <c r="B42" s="0" t="s">
        <v>3908</v>
      </c>
      <c r="C42" s="0" t="s">
        <v>3909</v>
      </c>
      <c r="D42" s="0" t="s">
        <v>3926</v>
      </c>
      <c r="E42" s="0" t="s">
        <v>3927</v>
      </c>
      <c r="F42" s="0" t="s">
        <v>3848</v>
      </c>
      <c r="G42" s="0" t="s">
        <v>1643</v>
      </c>
    </row>
    <row customHeight="1" ht="11.25">
      <c r="A43" s="0" t="s">
        <v>14</v>
      </c>
      <c r="B43" s="0" t="s">
        <v>3908</v>
      </c>
      <c r="C43" s="0" t="s">
        <v>3909</v>
      </c>
      <c r="D43" s="0" t="s">
        <v>3928</v>
      </c>
      <c r="E43" s="0" t="s">
        <v>3929</v>
      </c>
      <c r="F43" s="0" t="s">
        <v>3848</v>
      </c>
      <c r="G43" s="0" t="s">
        <v>1650</v>
      </c>
    </row>
    <row customHeight="1" ht="11.25">
      <c r="A44" s="0" t="s">
        <v>14</v>
      </c>
      <c r="B44" s="0" t="s">
        <v>3908</v>
      </c>
      <c r="C44" s="0" t="s">
        <v>3909</v>
      </c>
      <c r="D44" s="0" t="s">
        <v>3930</v>
      </c>
      <c r="E44" s="0" t="s">
        <v>3931</v>
      </c>
      <c r="F44" s="0" t="s">
        <v>3848</v>
      </c>
      <c r="G44" s="0" t="s">
        <v>1659</v>
      </c>
    </row>
    <row customHeight="1" ht="11.25">
      <c r="A45" s="0" t="s">
        <v>14</v>
      </c>
      <c r="B45" s="0" t="s">
        <v>3908</v>
      </c>
      <c r="C45" s="0" t="s">
        <v>3909</v>
      </c>
      <c r="D45" s="0" t="s">
        <v>3932</v>
      </c>
      <c r="E45" s="0" t="s">
        <v>3933</v>
      </c>
      <c r="F45" s="0" t="s">
        <v>3883</v>
      </c>
      <c r="G45" s="0" t="s">
        <v>1664</v>
      </c>
    </row>
    <row customHeight="1" ht="11.25">
      <c r="A46" s="0" t="s">
        <v>14</v>
      </c>
      <c r="B46" s="0" t="s">
        <v>3908</v>
      </c>
      <c r="C46" s="0" t="s">
        <v>3909</v>
      </c>
      <c r="D46" s="0" t="s">
        <v>3934</v>
      </c>
      <c r="E46" s="0" t="s">
        <v>3935</v>
      </c>
      <c r="F46" s="0" t="s">
        <v>3848</v>
      </c>
      <c r="G46" s="0" t="s">
        <v>1668</v>
      </c>
    </row>
    <row customHeight="1" ht="11.25">
      <c r="A47" s="0" t="s">
        <v>14</v>
      </c>
      <c r="B47" s="0" t="s">
        <v>3908</v>
      </c>
      <c r="C47" s="0" t="s">
        <v>3909</v>
      </c>
      <c r="D47" s="0" t="s">
        <v>3936</v>
      </c>
      <c r="E47" s="0" t="s">
        <v>3937</v>
      </c>
      <c r="F47" s="0" t="s">
        <v>3848</v>
      </c>
      <c r="G47" s="0" t="s">
        <v>1674</v>
      </c>
    </row>
    <row customHeight="1" ht="11.25">
      <c r="A48" s="0" t="s">
        <v>14</v>
      </c>
      <c r="B48" s="0" t="s">
        <v>3908</v>
      </c>
      <c r="C48" s="0" t="s">
        <v>3909</v>
      </c>
      <c r="D48" s="0" t="s">
        <v>3938</v>
      </c>
      <c r="E48" s="0" t="s">
        <v>3939</v>
      </c>
      <c r="F48" s="0" t="s">
        <v>3848</v>
      </c>
      <c r="G48" s="0" t="s">
        <v>1679</v>
      </c>
    </row>
    <row customHeight="1" ht="11.25">
      <c r="A49" s="0" t="s">
        <v>14</v>
      </c>
      <c r="B49" s="0" t="s">
        <v>3908</v>
      </c>
      <c r="C49" s="0" t="s">
        <v>3909</v>
      </c>
      <c r="D49" s="0" t="s">
        <v>3940</v>
      </c>
      <c r="E49" s="0" t="s">
        <v>3941</v>
      </c>
      <c r="F49" s="0" t="s">
        <v>3848</v>
      </c>
      <c r="G49" s="0" t="s">
        <v>1682</v>
      </c>
    </row>
    <row customHeight="1" ht="11.25">
      <c r="A50" s="0" t="s">
        <v>14</v>
      </c>
      <c r="B50" s="0" t="s">
        <v>3908</v>
      </c>
      <c r="C50" s="0" t="s">
        <v>3909</v>
      </c>
      <c r="D50" s="0" t="s">
        <v>3942</v>
      </c>
      <c r="E50" s="0" t="s">
        <v>3943</v>
      </c>
      <c r="F50" s="0" t="s">
        <v>3848</v>
      </c>
      <c r="G50" s="0" t="s">
        <v>1686</v>
      </c>
    </row>
    <row customHeight="1" ht="11.25">
      <c r="A51" s="0" t="s">
        <v>14</v>
      </c>
      <c r="B51" s="0" t="s">
        <v>3908</v>
      </c>
      <c r="C51" s="0" t="s">
        <v>3909</v>
      </c>
      <c r="D51" s="0" t="s">
        <v>3944</v>
      </c>
      <c r="E51" s="0" t="s">
        <v>3945</v>
      </c>
      <c r="F51" s="0" t="s">
        <v>3848</v>
      </c>
      <c r="G51" s="0" t="s">
        <v>1690</v>
      </c>
    </row>
    <row customHeight="1" ht="11.25">
      <c r="A52" s="0" t="s">
        <v>14</v>
      </c>
      <c r="B52" s="0" t="s">
        <v>3946</v>
      </c>
      <c r="C52" s="0" t="s">
        <v>3947</v>
      </c>
      <c r="D52" s="0" t="s">
        <v>3948</v>
      </c>
      <c r="E52" s="0" t="s">
        <v>3949</v>
      </c>
      <c r="F52" s="0" t="s">
        <v>3848</v>
      </c>
      <c r="G52" s="0" t="s">
        <v>1694</v>
      </c>
    </row>
    <row customHeight="1" ht="11.25">
      <c r="A53" s="0" t="s">
        <v>14</v>
      </c>
      <c r="B53" s="0" t="s">
        <v>3946</v>
      </c>
      <c r="C53" s="0" t="s">
        <v>3947</v>
      </c>
      <c r="D53" s="0" t="s">
        <v>3950</v>
      </c>
      <c r="E53" s="0" t="s">
        <v>3951</v>
      </c>
      <c r="F53" s="0" t="s">
        <v>3848</v>
      </c>
      <c r="G53" s="0" t="s">
        <v>1696</v>
      </c>
    </row>
    <row customHeight="1" ht="11.25">
      <c r="A54" s="0" t="s">
        <v>14</v>
      </c>
      <c r="B54" s="0" t="s">
        <v>3946</v>
      </c>
      <c r="C54" s="0" t="s">
        <v>3947</v>
      </c>
      <c r="D54" s="0" t="s">
        <v>3952</v>
      </c>
      <c r="E54" s="0" t="s">
        <v>3953</v>
      </c>
      <c r="F54" s="0" t="s">
        <v>3848</v>
      </c>
      <c r="G54" s="0" t="s">
        <v>1699</v>
      </c>
    </row>
    <row customHeight="1" ht="11.25">
      <c r="A55" s="0" t="s">
        <v>14</v>
      </c>
      <c r="B55" s="0" t="s">
        <v>3946</v>
      </c>
      <c r="C55" s="0" t="s">
        <v>3947</v>
      </c>
      <c r="D55" s="0" t="s">
        <v>3946</v>
      </c>
      <c r="E55" s="0" t="s">
        <v>3947</v>
      </c>
      <c r="F55" s="0" t="s">
        <v>3845</v>
      </c>
      <c r="G55" s="0" t="s">
        <v>1703</v>
      </c>
    </row>
    <row customHeight="1" ht="11.25">
      <c r="A56" s="0" t="s">
        <v>14</v>
      </c>
      <c r="B56" s="0" t="s">
        <v>3946</v>
      </c>
      <c r="C56" s="0" t="s">
        <v>3947</v>
      </c>
      <c r="D56" s="0" t="s">
        <v>3954</v>
      </c>
      <c r="E56" s="0" t="s">
        <v>3955</v>
      </c>
      <c r="F56" s="0" t="s">
        <v>3883</v>
      </c>
      <c r="G56" s="0" t="s">
        <v>1706</v>
      </c>
    </row>
    <row customHeight="1" ht="11.25">
      <c r="A57" s="0" t="s">
        <v>14</v>
      </c>
      <c r="B57" s="0" t="s">
        <v>3946</v>
      </c>
      <c r="C57" s="0" t="s">
        <v>3947</v>
      </c>
      <c r="D57" s="0" t="s">
        <v>3956</v>
      </c>
      <c r="E57" s="0" t="s">
        <v>3957</v>
      </c>
      <c r="F57" s="0" t="s">
        <v>3848</v>
      </c>
      <c r="G57" s="0" t="s">
        <v>1709</v>
      </c>
    </row>
    <row customHeight="1" ht="11.25">
      <c r="A58" s="0" t="s">
        <v>14</v>
      </c>
      <c r="B58" s="0" t="s">
        <v>3946</v>
      </c>
      <c r="C58" s="0" t="s">
        <v>3947</v>
      </c>
      <c r="D58" s="0" t="s">
        <v>3958</v>
      </c>
      <c r="E58" s="0" t="s">
        <v>3959</v>
      </c>
      <c r="F58" s="0" t="s">
        <v>3848</v>
      </c>
      <c r="G58" s="0" t="s">
        <v>1712</v>
      </c>
    </row>
    <row customHeight="1" ht="11.25">
      <c r="A59" s="0" t="s">
        <v>14</v>
      </c>
      <c r="B59" s="0" t="s">
        <v>3946</v>
      </c>
      <c r="C59" s="0" t="s">
        <v>3947</v>
      </c>
      <c r="D59" s="0" t="s">
        <v>3960</v>
      </c>
      <c r="E59" s="0" t="s">
        <v>3961</v>
      </c>
      <c r="F59" s="0" t="s">
        <v>3848</v>
      </c>
      <c r="G59" s="0" t="s">
        <v>1716</v>
      </c>
    </row>
    <row customHeight="1" ht="11.25">
      <c r="A60" s="0" t="s">
        <v>14</v>
      </c>
      <c r="B60" s="0" t="s">
        <v>3946</v>
      </c>
      <c r="C60" s="0" t="s">
        <v>3947</v>
      </c>
      <c r="D60" s="0" t="s">
        <v>3962</v>
      </c>
      <c r="E60" s="0" t="s">
        <v>3963</v>
      </c>
      <c r="F60" s="0" t="s">
        <v>3848</v>
      </c>
      <c r="G60" s="0" t="s">
        <v>1719</v>
      </c>
    </row>
    <row customHeight="1" ht="11.25">
      <c r="A61" s="0" t="s">
        <v>14</v>
      </c>
      <c r="B61" s="0" t="s">
        <v>3946</v>
      </c>
      <c r="C61" s="0" t="s">
        <v>3947</v>
      </c>
      <c r="D61" s="0" t="s">
        <v>3964</v>
      </c>
      <c r="E61" s="0" t="s">
        <v>3965</v>
      </c>
      <c r="F61" s="0" t="s">
        <v>3848</v>
      </c>
      <c r="G61" s="0" t="s">
        <v>3966</v>
      </c>
    </row>
    <row customHeight="1" ht="11.25">
      <c r="A62" s="0" t="s">
        <v>14</v>
      </c>
      <c r="B62" s="0" t="s">
        <v>3946</v>
      </c>
      <c r="C62" s="0" t="s">
        <v>3947</v>
      </c>
      <c r="D62" s="0" t="s">
        <v>3967</v>
      </c>
      <c r="E62" s="0" t="s">
        <v>3968</v>
      </c>
      <c r="F62" s="0" t="s">
        <v>3848</v>
      </c>
      <c r="G62" s="0" t="s">
        <v>3969</v>
      </c>
    </row>
    <row customHeight="1" ht="11.25">
      <c r="A63" s="0" t="s">
        <v>14</v>
      </c>
      <c r="B63" s="0" t="s">
        <v>3946</v>
      </c>
      <c r="C63" s="0" t="s">
        <v>3947</v>
      </c>
      <c r="D63" s="0" t="s">
        <v>3970</v>
      </c>
      <c r="E63" s="0" t="s">
        <v>3971</v>
      </c>
      <c r="F63" s="0" t="s">
        <v>3848</v>
      </c>
      <c r="G63" s="0" t="s">
        <v>3972</v>
      </c>
    </row>
    <row customHeight="1" ht="11.25">
      <c r="A64" s="0" t="s">
        <v>14</v>
      </c>
      <c r="B64" s="0" t="s">
        <v>3946</v>
      </c>
      <c r="C64" s="0" t="s">
        <v>3947</v>
      </c>
      <c r="D64" s="0" t="s">
        <v>3973</v>
      </c>
      <c r="E64" s="0" t="s">
        <v>3974</v>
      </c>
      <c r="F64" s="0" t="s">
        <v>3848</v>
      </c>
      <c r="G64" s="0" t="s">
        <v>3975</v>
      </c>
    </row>
    <row customHeight="1" ht="11.25">
      <c r="A65" s="0" t="s">
        <v>14</v>
      </c>
      <c r="B65" s="0" t="s">
        <v>3976</v>
      </c>
      <c r="C65" s="0" t="s">
        <v>3977</v>
      </c>
      <c r="D65" s="0" t="s">
        <v>3978</v>
      </c>
      <c r="E65" s="0" t="s">
        <v>3979</v>
      </c>
      <c r="F65" s="0" t="s">
        <v>3848</v>
      </c>
      <c r="G65" s="0" t="s">
        <v>3980</v>
      </c>
    </row>
    <row customHeight="1" ht="11.25">
      <c r="A66" s="0" t="s">
        <v>14</v>
      </c>
      <c r="B66" s="0" t="s">
        <v>3976</v>
      </c>
      <c r="C66" s="0" t="s">
        <v>3977</v>
      </c>
      <c r="D66" s="0" t="s">
        <v>3981</v>
      </c>
      <c r="E66" s="0" t="s">
        <v>3982</v>
      </c>
      <c r="F66" s="0" t="s">
        <v>3848</v>
      </c>
      <c r="G66" s="0" t="s">
        <v>3983</v>
      </c>
    </row>
    <row customHeight="1" ht="11.25">
      <c r="A67" s="0" t="s">
        <v>14</v>
      </c>
      <c r="B67" s="0" t="s">
        <v>3976</v>
      </c>
      <c r="C67" s="0" t="s">
        <v>3977</v>
      </c>
      <c r="D67" s="0" t="s">
        <v>3984</v>
      </c>
      <c r="E67" s="0" t="s">
        <v>3985</v>
      </c>
      <c r="F67" s="0" t="s">
        <v>3848</v>
      </c>
      <c r="G67" s="0" t="s">
        <v>1941</v>
      </c>
    </row>
    <row customHeight="1" ht="11.25">
      <c r="A68" s="0" t="s">
        <v>14</v>
      </c>
      <c r="B68" s="0" t="s">
        <v>3976</v>
      </c>
      <c r="C68" s="0" t="s">
        <v>3977</v>
      </c>
      <c r="D68" s="0" t="s">
        <v>3986</v>
      </c>
      <c r="E68" s="0" t="s">
        <v>3987</v>
      </c>
      <c r="F68" s="0" t="s">
        <v>3848</v>
      </c>
      <c r="G68" s="0" t="s">
        <v>3988</v>
      </c>
    </row>
    <row customHeight="1" ht="11.25">
      <c r="A69" s="0" t="s">
        <v>14</v>
      </c>
      <c r="B69" s="0" t="s">
        <v>3976</v>
      </c>
      <c r="C69" s="0" t="s">
        <v>3977</v>
      </c>
      <c r="D69" s="0" t="s">
        <v>3976</v>
      </c>
      <c r="E69" s="0" t="s">
        <v>3977</v>
      </c>
      <c r="F69" s="0" t="s">
        <v>3845</v>
      </c>
      <c r="G69" s="0" t="s">
        <v>2151</v>
      </c>
    </row>
    <row customHeight="1" ht="11.25">
      <c r="A70" s="0" t="s">
        <v>14</v>
      </c>
      <c r="B70" s="0" t="s">
        <v>3976</v>
      </c>
      <c r="C70" s="0" t="s">
        <v>3977</v>
      </c>
      <c r="D70" s="0" t="s">
        <v>3989</v>
      </c>
      <c r="E70" s="0" t="s">
        <v>3990</v>
      </c>
      <c r="F70" s="0" t="s">
        <v>3848</v>
      </c>
      <c r="G70" s="0" t="s">
        <v>3991</v>
      </c>
    </row>
    <row customHeight="1" ht="11.25">
      <c r="A71" s="0" t="s">
        <v>14</v>
      </c>
      <c r="B71" s="0" t="s">
        <v>3976</v>
      </c>
      <c r="C71" s="0" t="s">
        <v>3977</v>
      </c>
      <c r="D71" s="0" t="s">
        <v>3992</v>
      </c>
      <c r="E71" s="0" t="s">
        <v>3993</v>
      </c>
      <c r="F71" s="0" t="s">
        <v>3848</v>
      </c>
      <c r="G71" s="0" t="s">
        <v>3994</v>
      </c>
    </row>
    <row customHeight="1" ht="11.25">
      <c r="A72" s="0" t="s">
        <v>14</v>
      </c>
      <c r="B72" s="0" t="s">
        <v>3976</v>
      </c>
      <c r="C72" s="0" t="s">
        <v>3977</v>
      </c>
      <c r="D72" s="0" t="s">
        <v>3995</v>
      </c>
      <c r="E72" s="0" t="s">
        <v>3996</v>
      </c>
      <c r="F72" s="0" t="s">
        <v>3848</v>
      </c>
      <c r="G72" s="0" t="s">
        <v>3997</v>
      </c>
    </row>
    <row customHeight="1" ht="11.25">
      <c r="A73" s="0" t="s">
        <v>14</v>
      </c>
      <c r="B73" s="0" t="s">
        <v>3976</v>
      </c>
      <c r="C73" s="0" t="s">
        <v>3977</v>
      </c>
      <c r="D73" s="0" t="s">
        <v>3938</v>
      </c>
      <c r="E73" s="0" t="s">
        <v>3998</v>
      </c>
      <c r="F73" s="0" t="s">
        <v>3848</v>
      </c>
      <c r="G73" s="0" t="s">
        <v>3999</v>
      </c>
    </row>
    <row customHeight="1" ht="11.25">
      <c r="A74" s="0" t="s">
        <v>14</v>
      </c>
      <c r="B74" s="0" t="s">
        <v>3976</v>
      </c>
      <c r="C74" s="0" t="s">
        <v>3977</v>
      </c>
      <c r="D74" s="0" t="s">
        <v>4000</v>
      </c>
      <c r="E74" s="0" t="s">
        <v>4001</v>
      </c>
      <c r="F74" s="0" t="s">
        <v>3848</v>
      </c>
      <c r="G74" s="0" t="s">
        <v>4002</v>
      </c>
    </row>
    <row customHeight="1" ht="11.25">
      <c r="A75" s="0" t="s">
        <v>14</v>
      </c>
      <c r="B75" s="0" t="s">
        <v>3976</v>
      </c>
      <c r="C75" s="0" t="s">
        <v>3977</v>
      </c>
      <c r="D75" s="0" t="s">
        <v>4003</v>
      </c>
      <c r="E75" s="0" t="s">
        <v>4004</v>
      </c>
      <c r="F75" s="0" t="s">
        <v>3848</v>
      </c>
      <c r="G75" s="0" t="s">
        <v>4005</v>
      </c>
    </row>
    <row customHeight="1" ht="11.25">
      <c r="A76" s="0" t="s">
        <v>14</v>
      </c>
      <c r="B76" s="0" t="s">
        <v>3976</v>
      </c>
      <c r="C76" s="0" t="s">
        <v>3977</v>
      </c>
      <c r="D76" s="0" t="s">
        <v>4006</v>
      </c>
      <c r="E76" s="0" t="s">
        <v>4007</v>
      </c>
      <c r="F76" s="0" t="s">
        <v>3848</v>
      </c>
      <c r="G76" s="0" t="s">
        <v>4008</v>
      </c>
    </row>
    <row customHeight="1" ht="11.25">
      <c r="A77" s="0" t="s">
        <v>14</v>
      </c>
      <c r="B77" s="0" t="s">
        <v>3976</v>
      </c>
      <c r="C77" s="0" t="s">
        <v>3977</v>
      </c>
      <c r="D77" s="0" t="s">
        <v>4009</v>
      </c>
      <c r="E77" s="0" t="s">
        <v>4010</v>
      </c>
      <c r="F77" s="0" t="s">
        <v>3848</v>
      </c>
      <c r="G77" s="0" t="s">
        <v>4011</v>
      </c>
    </row>
    <row customHeight="1" ht="11.25">
      <c r="A78" s="0" t="s">
        <v>14</v>
      </c>
      <c r="B78" s="0" t="s">
        <v>3976</v>
      </c>
      <c r="C78" s="0" t="s">
        <v>3977</v>
      </c>
      <c r="D78" s="0" t="s">
        <v>4012</v>
      </c>
      <c r="E78" s="0" t="s">
        <v>4013</v>
      </c>
      <c r="F78" s="0" t="s">
        <v>3848</v>
      </c>
      <c r="G78" s="0" t="s">
        <v>4014</v>
      </c>
    </row>
    <row customHeight="1" ht="11.25">
      <c r="A79" s="0" t="s">
        <v>14</v>
      </c>
      <c r="B79" s="0" t="s">
        <v>3976</v>
      </c>
      <c r="C79" s="0" t="s">
        <v>3977</v>
      </c>
      <c r="D79" s="0" t="s">
        <v>4015</v>
      </c>
      <c r="E79" s="0" t="s">
        <v>4016</v>
      </c>
      <c r="F79" s="0" t="s">
        <v>4017</v>
      </c>
      <c r="G79" s="0" t="s">
        <v>4018</v>
      </c>
    </row>
    <row customHeight="1" ht="11.25">
      <c r="A80" s="0" t="s">
        <v>14</v>
      </c>
      <c r="B80" s="0" t="s">
        <v>4019</v>
      </c>
      <c r="C80" s="0" t="s">
        <v>4020</v>
      </c>
      <c r="D80" s="0" t="s">
        <v>4021</v>
      </c>
      <c r="E80" s="0" t="s">
        <v>4022</v>
      </c>
      <c r="F80" s="0" t="s">
        <v>3848</v>
      </c>
      <c r="G80" s="0" t="s">
        <v>4023</v>
      </c>
    </row>
    <row customHeight="1" ht="11.25">
      <c r="A81" s="0" t="s">
        <v>14</v>
      </c>
      <c r="B81" s="0" t="s">
        <v>4019</v>
      </c>
      <c r="C81" s="0" t="s">
        <v>4020</v>
      </c>
      <c r="D81" s="0" t="s">
        <v>3952</v>
      </c>
      <c r="E81" s="0" t="s">
        <v>4024</v>
      </c>
      <c r="F81" s="0" t="s">
        <v>3848</v>
      </c>
      <c r="G81" s="0" t="s">
        <v>4025</v>
      </c>
    </row>
    <row customHeight="1" ht="11.25">
      <c r="A82" s="0" t="s">
        <v>14</v>
      </c>
      <c r="B82" s="0" t="s">
        <v>4019</v>
      </c>
      <c r="C82" s="0" t="s">
        <v>4020</v>
      </c>
      <c r="D82" s="0" t="s">
        <v>4026</v>
      </c>
      <c r="E82" s="0" t="s">
        <v>4027</v>
      </c>
      <c r="F82" s="0" t="s">
        <v>3848</v>
      </c>
      <c r="G82" s="0" t="s">
        <v>4028</v>
      </c>
    </row>
    <row customHeight="1" ht="11.25">
      <c r="A83" s="0" t="s">
        <v>14</v>
      </c>
      <c r="B83" s="0" t="s">
        <v>4019</v>
      </c>
      <c r="C83" s="0" t="s">
        <v>4020</v>
      </c>
      <c r="D83" s="0" t="s">
        <v>4029</v>
      </c>
      <c r="E83" s="0" t="s">
        <v>4030</v>
      </c>
      <c r="F83" s="0" t="s">
        <v>3848</v>
      </c>
      <c r="G83" s="0" t="s">
        <v>4031</v>
      </c>
    </row>
    <row customHeight="1" ht="11.25">
      <c r="A84" s="0" t="s">
        <v>14</v>
      </c>
      <c r="B84" s="0" t="s">
        <v>4019</v>
      </c>
      <c r="C84" s="0" t="s">
        <v>4020</v>
      </c>
      <c r="D84" s="0" t="s">
        <v>4032</v>
      </c>
      <c r="E84" s="0" t="s">
        <v>4033</v>
      </c>
      <c r="F84" s="0" t="s">
        <v>3848</v>
      </c>
      <c r="G84" s="0" t="s">
        <v>4034</v>
      </c>
    </row>
    <row customHeight="1" ht="11.25">
      <c r="A85" s="0" t="s">
        <v>14</v>
      </c>
      <c r="B85" s="0" t="s">
        <v>4019</v>
      </c>
      <c r="C85" s="0" t="s">
        <v>4020</v>
      </c>
      <c r="D85" s="0" t="s">
        <v>4035</v>
      </c>
      <c r="E85" s="0" t="s">
        <v>4036</v>
      </c>
      <c r="F85" s="0" t="s">
        <v>3848</v>
      </c>
      <c r="G85" s="0" t="s">
        <v>4037</v>
      </c>
    </row>
    <row customHeight="1" ht="11.25">
      <c r="A86" s="0" t="s">
        <v>14</v>
      </c>
      <c r="B86" s="0" t="s">
        <v>4019</v>
      </c>
      <c r="C86" s="0" t="s">
        <v>4020</v>
      </c>
      <c r="D86" s="0" t="s">
        <v>4019</v>
      </c>
      <c r="E86" s="0" t="s">
        <v>4020</v>
      </c>
      <c r="F86" s="0" t="s">
        <v>3845</v>
      </c>
      <c r="G86" s="0" t="s">
        <v>4038</v>
      </c>
    </row>
    <row customHeight="1" ht="11.25">
      <c r="A87" s="0" t="s">
        <v>14</v>
      </c>
      <c r="B87" s="0" t="s">
        <v>4019</v>
      </c>
      <c r="C87" s="0" t="s">
        <v>4020</v>
      </c>
      <c r="D87" s="0" t="s">
        <v>4039</v>
      </c>
      <c r="E87" s="0" t="s">
        <v>4040</v>
      </c>
      <c r="F87" s="0" t="s">
        <v>3883</v>
      </c>
      <c r="G87" s="0" t="s">
        <v>4041</v>
      </c>
    </row>
    <row customHeight="1" ht="11.25">
      <c r="A88" s="0" t="s">
        <v>14</v>
      </c>
      <c r="B88" s="0" t="s">
        <v>4019</v>
      </c>
      <c r="C88" s="0" t="s">
        <v>4020</v>
      </c>
      <c r="D88" s="0" t="s">
        <v>4042</v>
      </c>
      <c r="E88" s="0" t="s">
        <v>4043</v>
      </c>
      <c r="F88" s="0" t="s">
        <v>3848</v>
      </c>
      <c r="G88" s="0" t="s">
        <v>4044</v>
      </c>
    </row>
    <row customHeight="1" ht="11.25">
      <c r="A89" s="0" t="s">
        <v>14</v>
      </c>
      <c r="B89" s="0" t="s">
        <v>4019</v>
      </c>
      <c r="C89" s="0" t="s">
        <v>4020</v>
      </c>
      <c r="D89" s="0" t="s">
        <v>4045</v>
      </c>
      <c r="E89" s="0" t="s">
        <v>4046</v>
      </c>
      <c r="F89" s="0" t="s">
        <v>3848</v>
      </c>
      <c r="G89" s="0" t="s">
        <v>4047</v>
      </c>
    </row>
    <row customHeight="1" ht="11.25">
      <c r="A90" s="0" t="s">
        <v>14</v>
      </c>
      <c r="B90" s="0" t="s">
        <v>4019</v>
      </c>
      <c r="C90" s="0" t="s">
        <v>4020</v>
      </c>
      <c r="D90" s="0" t="s">
        <v>4048</v>
      </c>
      <c r="E90" s="0" t="s">
        <v>4049</v>
      </c>
      <c r="F90" s="0" t="s">
        <v>3848</v>
      </c>
      <c r="G90" s="0" t="s">
        <v>4050</v>
      </c>
    </row>
    <row customHeight="1" ht="11.25">
      <c r="A91" s="0" t="s">
        <v>14</v>
      </c>
      <c r="B91" s="0" t="s">
        <v>4019</v>
      </c>
      <c r="C91" s="0" t="s">
        <v>4020</v>
      </c>
      <c r="D91" s="0" t="s">
        <v>4051</v>
      </c>
      <c r="E91" s="0" t="s">
        <v>4052</v>
      </c>
      <c r="F91" s="0" t="s">
        <v>3848</v>
      </c>
      <c r="G91" s="0" t="s">
        <v>4053</v>
      </c>
    </row>
    <row customHeight="1" ht="11.25">
      <c r="A92" s="0" t="s">
        <v>14</v>
      </c>
      <c r="B92" s="0" t="s">
        <v>4019</v>
      </c>
      <c r="C92" s="0" t="s">
        <v>4020</v>
      </c>
      <c r="D92" s="0" t="s">
        <v>4054</v>
      </c>
      <c r="E92" s="0" t="s">
        <v>4055</v>
      </c>
      <c r="F92" s="0" t="s">
        <v>3848</v>
      </c>
      <c r="G92" s="0" t="s">
        <v>4056</v>
      </c>
    </row>
    <row customHeight="1" ht="11.25">
      <c r="A93" s="0" t="s">
        <v>14</v>
      </c>
      <c r="B93" s="0" t="s">
        <v>4019</v>
      </c>
      <c r="C93" s="0" t="s">
        <v>4020</v>
      </c>
      <c r="D93" s="0" t="s">
        <v>4057</v>
      </c>
      <c r="E93" s="0" t="s">
        <v>4058</v>
      </c>
      <c r="F93" s="0" t="s">
        <v>3848</v>
      </c>
      <c r="G93" s="0" t="s">
        <v>4059</v>
      </c>
    </row>
    <row customHeight="1" ht="11.25">
      <c r="A94" s="0" t="s">
        <v>14</v>
      </c>
      <c r="B94" s="0" t="s">
        <v>4019</v>
      </c>
      <c r="C94" s="0" t="s">
        <v>4020</v>
      </c>
      <c r="D94" s="0" t="s">
        <v>4060</v>
      </c>
      <c r="E94" s="0" t="s">
        <v>4061</v>
      </c>
      <c r="F94" s="0" t="s">
        <v>3848</v>
      </c>
      <c r="G94" s="0" t="s">
        <v>4062</v>
      </c>
    </row>
    <row customHeight="1" ht="11.25">
      <c r="A95" s="0" t="s">
        <v>14</v>
      </c>
      <c r="B95" s="0" t="s">
        <v>4019</v>
      </c>
      <c r="C95" s="0" t="s">
        <v>4020</v>
      </c>
      <c r="D95" s="0" t="s">
        <v>4063</v>
      </c>
      <c r="E95" s="0" t="s">
        <v>4064</v>
      </c>
      <c r="F95" s="0" t="s">
        <v>3848</v>
      </c>
      <c r="G95" s="0" t="s">
        <v>4065</v>
      </c>
    </row>
    <row customHeight="1" ht="11.25">
      <c r="A96" s="0" t="s">
        <v>14</v>
      </c>
      <c r="B96" s="0" t="s">
        <v>4019</v>
      </c>
      <c r="C96" s="0" t="s">
        <v>4020</v>
      </c>
      <c r="D96" s="0" t="s">
        <v>4066</v>
      </c>
      <c r="E96" s="0" t="s">
        <v>4067</v>
      </c>
      <c r="F96" s="0" t="s">
        <v>3848</v>
      </c>
      <c r="G96" s="0" t="s">
        <v>4068</v>
      </c>
    </row>
    <row customHeight="1" ht="11.25">
      <c r="A97" s="0" t="s">
        <v>14</v>
      </c>
      <c r="B97" s="0" t="s">
        <v>4019</v>
      </c>
      <c r="C97" s="0" t="s">
        <v>4020</v>
      </c>
      <c r="D97" s="0" t="s">
        <v>4069</v>
      </c>
      <c r="E97" s="0" t="s">
        <v>4070</v>
      </c>
      <c r="F97" s="0" t="s">
        <v>3848</v>
      </c>
      <c r="G97" s="0" t="s">
        <v>4071</v>
      </c>
    </row>
    <row customHeight="1" ht="11.25">
      <c r="A98" s="0" t="s">
        <v>14</v>
      </c>
      <c r="B98" s="0" t="s">
        <v>4072</v>
      </c>
      <c r="C98" s="0" t="s">
        <v>4073</v>
      </c>
      <c r="D98" s="0" t="s">
        <v>3879</v>
      </c>
      <c r="E98" s="0" t="s">
        <v>4074</v>
      </c>
      <c r="F98" s="0" t="s">
        <v>3848</v>
      </c>
      <c r="G98" s="0" t="s">
        <v>4075</v>
      </c>
    </row>
    <row customHeight="1" ht="11.25">
      <c r="A99" s="0" t="s">
        <v>14</v>
      </c>
      <c r="B99" s="0" t="s">
        <v>4072</v>
      </c>
      <c r="C99" s="0" t="s">
        <v>4073</v>
      </c>
      <c r="D99" s="0" t="s">
        <v>4076</v>
      </c>
      <c r="E99" s="0" t="s">
        <v>4077</v>
      </c>
      <c r="F99" s="0" t="s">
        <v>3848</v>
      </c>
      <c r="G99" s="0" t="s">
        <v>4078</v>
      </c>
    </row>
    <row customHeight="1" ht="11.25">
      <c r="A100" s="0" t="s">
        <v>14</v>
      </c>
      <c r="B100" s="0" t="s">
        <v>4072</v>
      </c>
      <c r="C100" s="0" t="s">
        <v>4073</v>
      </c>
      <c r="D100" s="0" t="s">
        <v>4079</v>
      </c>
      <c r="E100" s="0" t="s">
        <v>4080</v>
      </c>
      <c r="F100" s="0" t="s">
        <v>3848</v>
      </c>
      <c r="G100" s="0" t="s">
        <v>4081</v>
      </c>
    </row>
    <row customHeight="1" ht="11.25">
      <c r="A101" s="0" t="s">
        <v>14</v>
      </c>
      <c r="B101" s="0" t="s">
        <v>4072</v>
      </c>
      <c r="C101" s="0" t="s">
        <v>4073</v>
      </c>
      <c r="D101" s="0" t="s">
        <v>4082</v>
      </c>
      <c r="E101" s="0" t="s">
        <v>4083</v>
      </c>
      <c r="F101" s="0" t="s">
        <v>3848</v>
      </c>
      <c r="G101" s="0" t="s">
        <v>4084</v>
      </c>
    </row>
    <row customHeight="1" ht="11.25">
      <c r="A102" s="0" t="s">
        <v>14</v>
      </c>
      <c r="B102" s="0" t="s">
        <v>4072</v>
      </c>
      <c r="C102" s="0" t="s">
        <v>4073</v>
      </c>
      <c r="D102" s="0" t="s">
        <v>4072</v>
      </c>
      <c r="E102" s="0" t="s">
        <v>4073</v>
      </c>
      <c r="F102" s="0" t="s">
        <v>3845</v>
      </c>
      <c r="G102" s="0" t="s">
        <v>4085</v>
      </c>
    </row>
    <row customHeight="1" ht="11.25">
      <c r="A103" s="0" t="s">
        <v>14</v>
      </c>
      <c r="B103" s="0" t="s">
        <v>4072</v>
      </c>
      <c r="C103" s="0" t="s">
        <v>4073</v>
      </c>
      <c r="D103" s="0" t="s">
        <v>4086</v>
      </c>
      <c r="E103" s="0" t="s">
        <v>4087</v>
      </c>
      <c r="F103" s="0" t="s">
        <v>4017</v>
      </c>
      <c r="G103" s="0" t="s">
        <v>4088</v>
      </c>
    </row>
    <row customHeight="1" ht="11.25">
      <c r="A104" s="0" t="s">
        <v>14</v>
      </c>
      <c r="B104" s="0" t="s">
        <v>4072</v>
      </c>
      <c r="C104" s="0" t="s">
        <v>4073</v>
      </c>
      <c r="D104" s="0" t="s">
        <v>4089</v>
      </c>
      <c r="E104" s="0" t="s">
        <v>4090</v>
      </c>
      <c r="F104" s="0" t="s">
        <v>3848</v>
      </c>
      <c r="G104" s="0" t="s">
        <v>4091</v>
      </c>
    </row>
    <row customHeight="1" ht="11.25">
      <c r="A105" s="0" t="s">
        <v>14</v>
      </c>
      <c r="B105" s="0" t="s">
        <v>4072</v>
      </c>
      <c r="C105" s="0" t="s">
        <v>4073</v>
      </c>
      <c r="D105" s="0" t="s">
        <v>4092</v>
      </c>
      <c r="E105" s="0" t="s">
        <v>4093</v>
      </c>
      <c r="F105" s="0" t="s">
        <v>3883</v>
      </c>
      <c r="G105" s="0" t="s">
        <v>4094</v>
      </c>
    </row>
    <row customHeight="1" ht="11.25">
      <c r="A106" s="0" t="s">
        <v>14</v>
      </c>
      <c r="B106" s="0" t="s">
        <v>4072</v>
      </c>
      <c r="C106" s="0" t="s">
        <v>4073</v>
      </c>
      <c r="D106" s="0" t="s">
        <v>4095</v>
      </c>
      <c r="E106" s="0" t="s">
        <v>4096</v>
      </c>
      <c r="F106" s="0" t="s">
        <v>3883</v>
      </c>
      <c r="G106" s="0" t="s">
        <v>4097</v>
      </c>
    </row>
    <row customHeight="1" ht="11.25">
      <c r="A107" s="0" t="s">
        <v>14</v>
      </c>
      <c r="B107" s="0" t="s">
        <v>4072</v>
      </c>
      <c r="C107" s="0" t="s">
        <v>4073</v>
      </c>
      <c r="D107" s="0" t="s">
        <v>4098</v>
      </c>
      <c r="E107" s="0" t="s">
        <v>4099</v>
      </c>
      <c r="F107" s="0" t="s">
        <v>3883</v>
      </c>
      <c r="G107" s="0" t="s">
        <v>4100</v>
      </c>
    </row>
    <row customHeight="1" ht="11.25">
      <c r="A108" s="0" t="s">
        <v>14</v>
      </c>
      <c r="B108" s="0" t="s">
        <v>4072</v>
      </c>
      <c r="C108" s="0" t="s">
        <v>4073</v>
      </c>
      <c r="D108" s="0" t="s">
        <v>4101</v>
      </c>
      <c r="E108" s="0" t="s">
        <v>4102</v>
      </c>
      <c r="F108" s="0" t="s">
        <v>3848</v>
      </c>
      <c r="G108" s="0" t="s">
        <v>4103</v>
      </c>
    </row>
    <row customHeight="1" ht="11.25">
      <c r="A109" s="0" t="s">
        <v>14</v>
      </c>
      <c r="B109" s="0" t="s">
        <v>4072</v>
      </c>
      <c r="C109" s="0" t="s">
        <v>4073</v>
      </c>
      <c r="D109" s="0" t="s">
        <v>4104</v>
      </c>
      <c r="E109" s="0" t="s">
        <v>4105</v>
      </c>
      <c r="F109" s="0" t="s">
        <v>3848</v>
      </c>
      <c r="G109" s="0" t="s">
        <v>4106</v>
      </c>
    </row>
    <row customHeight="1" ht="11.25">
      <c r="A110" s="0" t="s">
        <v>14</v>
      </c>
      <c r="B110" s="0" t="s">
        <v>4072</v>
      </c>
      <c r="C110" s="0" t="s">
        <v>4073</v>
      </c>
      <c r="D110" s="0" t="s">
        <v>4107</v>
      </c>
      <c r="E110" s="0" t="s">
        <v>4108</v>
      </c>
      <c r="F110" s="0" t="s">
        <v>3848</v>
      </c>
      <c r="G110" s="0" t="s">
        <v>4109</v>
      </c>
    </row>
    <row customHeight="1" ht="11.25">
      <c r="A111" s="0" t="s">
        <v>14</v>
      </c>
      <c r="B111" s="0" t="s">
        <v>4072</v>
      </c>
      <c r="C111" s="0" t="s">
        <v>4073</v>
      </c>
      <c r="D111" s="0" t="s">
        <v>4110</v>
      </c>
      <c r="E111" s="0" t="s">
        <v>4111</v>
      </c>
      <c r="F111" s="0" t="s">
        <v>3848</v>
      </c>
      <c r="G111" s="0" t="s">
        <v>4112</v>
      </c>
    </row>
    <row customHeight="1" ht="11.25">
      <c r="A112" s="0" t="s">
        <v>14</v>
      </c>
      <c r="B112" s="0" t="s">
        <v>4072</v>
      </c>
      <c r="C112" s="0" t="s">
        <v>4073</v>
      </c>
      <c r="D112" s="0" t="s">
        <v>4113</v>
      </c>
      <c r="E112" s="0" t="s">
        <v>4114</v>
      </c>
      <c r="F112" s="0" t="s">
        <v>3848</v>
      </c>
      <c r="G112" s="0" t="s">
        <v>4115</v>
      </c>
    </row>
    <row customHeight="1" ht="11.25">
      <c r="A113" s="0" t="s">
        <v>14</v>
      </c>
      <c r="B113" s="0" t="s">
        <v>4072</v>
      </c>
      <c r="C113" s="0" t="s">
        <v>4073</v>
      </c>
      <c r="D113" s="0" t="s">
        <v>4116</v>
      </c>
      <c r="E113" s="0" t="s">
        <v>4117</v>
      </c>
      <c r="F113" s="0" t="s">
        <v>3848</v>
      </c>
      <c r="G113" s="0" t="s">
        <v>4118</v>
      </c>
    </row>
    <row customHeight="1" ht="11.25">
      <c r="A114" s="0" t="s">
        <v>14</v>
      </c>
      <c r="B114" s="0" t="s">
        <v>4119</v>
      </c>
      <c r="C114" s="0" t="s">
        <v>4120</v>
      </c>
      <c r="D114" s="0" t="s">
        <v>4121</v>
      </c>
      <c r="E114" s="0" t="s">
        <v>4122</v>
      </c>
      <c r="F114" s="0" t="s">
        <v>3848</v>
      </c>
      <c r="G114" s="0" t="s">
        <v>4123</v>
      </c>
    </row>
    <row customHeight="1" ht="11.25">
      <c r="A115" s="0" t="s">
        <v>14</v>
      </c>
      <c r="B115" s="0" t="s">
        <v>4119</v>
      </c>
      <c r="C115" s="0" t="s">
        <v>4120</v>
      </c>
      <c r="D115" s="0" t="s">
        <v>3879</v>
      </c>
      <c r="E115" s="0" t="s">
        <v>4124</v>
      </c>
      <c r="F115" s="0" t="s">
        <v>3848</v>
      </c>
      <c r="G115" s="0" t="s">
        <v>4125</v>
      </c>
    </row>
    <row customHeight="1" ht="11.25">
      <c r="A116" s="0" t="s">
        <v>14</v>
      </c>
      <c r="B116" s="0" t="s">
        <v>4119</v>
      </c>
      <c r="C116" s="0" t="s">
        <v>4120</v>
      </c>
      <c r="D116" s="0" t="s">
        <v>4126</v>
      </c>
      <c r="E116" s="0" t="s">
        <v>4127</v>
      </c>
      <c r="F116" s="0" t="s">
        <v>3848</v>
      </c>
      <c r="G116" s="0" t="s">
        <v>4128</v>
      </c>
    </row>
    <row customHeight="1" ht="11.25">
      <c r="A117" s="0" t="s">
        <v>14</v>
      </c>
      <c r="B117" s="0" t="s">
        <v>4119</v>
      </c>
      <c r="C117" s="0" t="s">
        <v>4120</v>
      </c>
      <c r="D117" s="0" t="s">
        <v>4119</v>
      </c>
      <c r="E117" s="0" t="s">
        <v>4120</v>
      </c>
      <c r="F117" s="0" t="s">
        <v>3845</v>
      </c>
      <c r="G117" s="0" t="s">
        <v>4129</v>
      </c>
    </row>
    <row customHeight="1" ht="11.25">
      <c r="A118" s="0" t="s">
        <v>14</v>
      </c>
      <c r="B118" s="0" t="s">
        <v>4119</v>
      </c>
      <c r="C118" s="0" t="s">
        <v>4120</v>
      </c>
      <c r="D118" s="0" t="s">
        <v>4130</v>
      </c>
      <c r="E118" s="0" t="s">
        <v>4131</v>
      </c>
      <c r="F118" s="0" t="s">
        <v>3883</v>
      </c>
      <c r="G118" s="0" t="s">
        <v>4132</v>
      </c>
    </row>
    <row customHeight="1" ht="11.25">
      <c r="A119" s="0" t="s">
        <v>14</v>
      </c>
      <c r="B119" s="0" t="s">
        <v>4119</v>
      </c>
      <c r="C119" s="0" t="s">
        <v>4120</v>
      </c>
      <c r="D119" s="0" t="s">
        <v>4133</v>
      </c>
      <c r="E119" s="0" t="s">
        <v>4134</v>
      </c>
      <c r="F119" s="0" t="s">
        <v>3848</v>
      </c>
      <c r="G119" s="0" t="s">
        <v>4135</v>
      </c>
    </row>
    <row customHeight="1" ht="11.25">
      <c r="A120" s="0" t="s">
        <v>14</v>
      </c>
      <c r="B120" s="0" t="s">
        <v>4119</v>
      </c>
      <c r="C120" s="0" t="s">
        <v>4120</v>
      </c>
      <c r="D120" s="0" t="s">
        <v>4136</v>
      </c>
      <c r="E120" s="0" t="s">
        <v>4137</v>
      </c>
      <c r="F120" s="0" t="s">
        <v>3848</v>
      </c>
      <c r="G120" s="0" t="s">
        <v>4138</v>
      </c>
    </row>
    <row customHeight="1" ht="11.25">
      <c r="A121" s="0" t="s">
        <v>14</v>
      </c>
      <c r="B121" s="0" t="s">
        <v>4119</v>
      </c>
      <c r="C121" s="0" t="s">
        <v>4120</v>
      </c>
      <c r="D121" s="0" t="s">
        <v>4139</v>
      </c>
      <c r="E121" s="0" t="s">
        <v>4140</v>
      </c>
      <c r="F121" s="0" t="s">
        <v>3848</v>
      </c>
      <c r="G121" s="0" t="s">
        <v>4141</v>
      </c>
    </row>
    <row customHeight="1" ht="11.25">
      <c r="A122" s="0" t="s">
        <v>14</v>
      </c>
      <c r="B122" s="0" t="s">
        <v>4119</v>
      </c>
      <c r="C122" s="0" t="s">
        <v>4120</v>
      </c>
      <c r="D122" s="0" t="s">
        <v>4142</v>
      </c>
      <c r="E122" s="0" t="s">
        <v>4143</v>
      </c>
      <c r="F122" s="0" t="s">
        <v>3848</v>
      </c>
      <c r="G122" s="0" t="s">
        <v>4144</v>
      </c>
    </row>
    <row customHeight="1" ht="11.25">
      <c r="A123" s="0" t="s">
        <v>14</v>
      </c>
      <c r="B123" s="0" t="s">
        <v>4119</v>
      </c>
      <c r="C123" s="0" t="s">
        <v>4120</v>
      </c>
      <c r="D123" s="0" t="s">
        <v>4145</v>
      </c>
      <c r="E123" s="0" t="s">
        <v>4146</v>
      </c>
      <c r="F123" s="0" t="s">
        <v>3848</v>
      </c>
      <c r="G123" s="0" t="s">
        <v>4147</v>
      </c>
    </row>
    <row customHeight="1" ht="11.25">
      <c r="A124" s="0" t="s">
        <v>14</v>
      </c>
      <c r="B124" s="0" t="s">
        <v>4119</v>
      </c>
      <c r="C124" s="0" t="s">
        <v>4120</v>
      </c>
      <c r="D124" s="0" t="s">
        <v>4148</v>
      </c>
      <c r="E124" s="0" t="s">
        <v>4149</v>
      </c>
      <c r="F124" s="0" t="s">
        <v>3848</v>
      </c>
      <c r="G124" s="0" t="s">
        <v>4150</v>
      </c>
    </row>
    <row customHeight="1" ht="11.25">
      <c r="A125" s="0" t="s">
        <v>14</v>
      </c>
      <c r="B125" s="0" t="s">
        <v>4119</v>
      </c>
      <c r="C125" s="0" t="s">
        <v>4120</v>
      </c>
      <c r="D125" s="0" t="s">
        <v>4151</v>
      </c>
      <c r="E125" s="0" t="s">
        <v>4152</v>
      </c>
      <c r="F125" s="0" t="s">
        <v>3848</v>
      </c>
      <c r="G125" s="0" t="s">
        <v>4153</v>
      </c>
    </row>
    <row customHeight="1" ht="11.25">
      <c r="A126" s="0" t="s">
        <v>14</v>
      </c>
      <c r="B126" s="0" t="s">
        <v>4119</v>
      </c>
      <c r="C126" s="0" t="s">
        <v>4120</v>
      </c>
      <c r="D126" s="0" t="s">
        <v>4154</v>
      </c>
      <c r="E126" s="0" t="s">
        <v>4155</v>
      </c>
      <c r="F126" s="0" t="s">
        <v>3848</v>
      </c>
      <c r="G126" s="0" t="s">
        <v>4156</v>
      </c>
    </row>
    <row customHeight="1" ht="11.25">
      <c r="A127" s="0" t="s">
        <v>14</v>
      </c>
      <c r="B127" s="0" t="s">
        <v>4119</v>
      </c>
      <c r="C127" s="0" t="s">
        <v>4120</v>
      </c>
      <c r="D127" s="0" t="s">
        <v>4157</v>
      </c>
      <c r="E127" s="0" t="s">
        <v>4158</v>
      </c>
      <c r="F127" s="0" t="s">
        <v>3848</v>
      </c>
      <c r="G127" s="0" t="s">
        <v>4159</v>
      </c>
    </row>
    <row customHeight="1" ht="11.25">
      <c r="A128" s="0" t="s">
        <v>14</v>
      </c>
      <c r="B128" s="0" t="s">
        <v>4119</v>
      </c>
      <c r="C128" s="0" t="s">
        <v>4120</v>
      </c>
      <c r="D128" s="0" t="s">
        <v>4160</v>
      </c>
      <c r="E128" s="0" t="s">
        <v>4161</v>
      </c>
      <c r="F128" s="0" t="s">
        <v>3848</v>
      </c>
      <c r="G128" s="0" t="s">
        <v>4162</v>
      </c>
    </row>
    <row customHeight="1" ht="11.25">
      <c r="A129" s="0" t="s">
        <v>14</v>
      </c>
      <c r="B129" s="0" t="s">
        <v>4163</v>
      </c>
      <c r="C129" s="0" t="s">
        <v>4164</v>
      </c>
      <c r="D129" s="0" t="s">
        <v>4165</v>
      </c>
      <c r="E129" s="0" t="s">
        <v>4166</v>
      </c>
      <c r="F129" s="0" t="s">
        <v>3848</v>
      </c>
      <c r="G129" s="0" t="s">
        <v>4167</v>
      </c>
    </row>
    <row customHeight="1" ht="11.25">
      <c r="A130" s="0" t="s">
        <v>14</v>
      </c>
      <c r="B130" s="0" t="s">
        <v>4163</v>
      </c>
      <c r="C130" s="0" t="s">
        <v>4164</v>
      </c>
      <c r="D130" s="0" t="s">
        <v>4168</v>
      </c>
      <c r="E130" s="0" t="s">
        <v>4169</v>
      </c>
      <c r="F130" s="0" t="s">
        <v>3848</v>
      </c>
      <c r="G130" s="0" t="s">
        <v>4170</v>
      </c>
    </row>
    <row customHeight="1" ht="11.25">
      <c r="A131" s="0" t="s">
        <v>14</v>
      </c>
      <c r="B131" s="0" t="s">
        <v>4163</v>
      </c>
      <c r="C131" s="0" t="s">
        <v>4164</v>
      </c>
      <c r="D131" s="0" t="s">
        <v>4171</v>
      </c>
      <c r="E131" s="0" t="s">
        <v>4172</v>
      </c>
      <c r="F131" s="0" t="s">
        <v>3848</v>
      </c>
      <c r="G131" s="0" t="s">
        <v>4173</v>
      </c>
    </row>
    <row customHeight="1" ht="11.25">
      <c r="A132" s="0" t="s">
        <v>14</v>
      </c>
      <c r="B132" s="0" t="s">
        <v>4163</v>
      </c>
      <c r="C132" s="0" t="s">
        <v>4164</v>
      </c>
      <c r="D132" s="0" t="s">
        <v>4174</v>
      </c>
      <c r="E132" s="0" t="s">
        <v>4175</v>
      </c>
      <c r="F132" s="0" t="s">
        <v>3848</v>
      </c>
      <c r="G132" s="0" t="s">
        <v>4176</v>
      </c>
    </row>
    <row customHeight="1" ht="11.25">
      <c r="A133" s="0" t="s">
        <v>14</v>
      </c>
      <c r="B133" s="0" t="s">
        <v>4163</v>
      </c>
      <c r="C133" s="0" t="s">
        <v>4164</v>
      </c>
      <c r="D133" s="0" t="s">
        <v>4177</v>
      </c>
      <c r="E133" s="0" t="s">
        <v>4178</v>
      </c>
      <c r="F133" s="0" t="s">
        <v>3848</v>
      </c>
      <c r="G133" s="0" t="s">
        <v>4179</v>
      </c>
    </row>
    <row customHeight="1" ht="11.25">
      <c r="A134" s="0" t="s">
        <v>14</v>
      </c>
      <c r="B134" s="0" t="s">
        <v>4163</v>
      </c>
      <c r="C134" s="0" t="s">
        <v>4164</v>
      </c>
      <c r="D134" s="0" t="s">
        <v>4163</v>
      </c>
      <c r="E134" s="0" t="s">
        <v>4164</v>
      </c>
      <c r="F134" s="0" t="s">
        <v>3845</v>
      </c>
      <c r="G134" s="0" t="s">
        <v>4180</v>
      </c>
    </row>
    <row customHeight="1" ht="11.25">
      <c r="A135" s="0" t="s">
        <v>14</v>
      </c>
      <c r="B135" s="0" t="s">
        <v>4163</v>
      </c>
      <c r="C135" s="0" t="s">
        <v>4164</v>
      </c>
      <c r="D135" s="0" t="s">
        <v>4181</v>
      </c>
      <c r="E135" s="0" t="s">
        <v>4182</v>
      </c>
      <c r="F135" s="0" t="s">
        <v>4017</v>
      </c>
      <c r="G135" s="0" t="s">
        <v>4183</v>
      </c>
    </row>
    <row customHeight="1" ht="11.25">
      <c r="A136" s="0" t="s">
        <v>14</v>
      </c>
      <c r="B136" s="0" t="s">
        <v>4163</v>
      </c>
      <c r="C136" s="0" t="s">
        <v>4164</v>
      </c>
      <c r="D136" s="0" t="s">
        <v>4184</v>
      </c>
      <c r="E136" s="0" t="s">
        <v>4185</v>
      </c>
      <c r="F136" s="0" t="s">
        <v>3848</v>
      </c>
      <c r="G136" s="0" t="s">
        <v>4186</v>
      </c>
    </row>
    <row customHeight="1" ht="11.25">
      <c r="A137" s="0" t="s">
        <v>14</v>
      </c>
      <c r="B137" s="0" t="s">
        <v>4163</v>
      </c>
      <c r="C137" s="0" t="s">
        <v>4164</v>
      </c>
      <c r="D137" s="0" t="s">
        <v>4142</v>
      </c>
      <c r="E137" s="0" t="s">
        <v>4187</v>
      </c>
      <c r="F137" s="0" t="s">
        <v>3848</v>
      </c>
      <c r="G137" s="0" t="s">
        <v>4188</v>
      </c>
    </row>
    <row customHeight="1" ht="11.25">
      <c r="A138" s="0" t="s">
        <v>14</v>
      </c>
      <c r="B138" s="0" t="s">
        <v>4163</v>
      </c>
      <c r="C138" s="0" t="s">
        <v>4164</v>
      </c>
      <c r="D138" s="0" t="s">
        <v>4189</v>
      </c>
      <c r="E138" s="0" t="s">
        <v>4190</v>
      </c>
      <c r="F138" s="0" t="s">
        <v>3848</v>
      </c>
      <c r="G138" s="0" t="s">
        <v>4191</v>
      </c>
    </row>
    <row customHeight="1" ht="11.25">
      <c r="A139" s="0" t="s">
        <v>14</v>
      </c>
      <c r="B139" s="0" t="s">
        <v>4163</v>
      </c>
      <c r="C139" s="0" t="s">
        <v>4164</v>
      </c>
      <c r="D139" s="0" t="s">
        <v>4192</v>
      </c>
      <c r="E139" s="0" t="s">
        <v>4193</v>
      </c>
      <c r="F139" s="0" t="s">
        <v>3848</v>
      </c>
      <c r="G139" s="0" t="s">
        <v>4194</v>
      </c>
    </row>
    <row customHeight="1" ht="11.25">
      <c r="A140" s="0" t="s">
        <v>14</v>
      </c>
      <c r="B140" s="0" t="s">
        <v>4163</v>
      </c>
      <c r="C140" s="0" t="s">
        <v>4164</v>
      </c>
      <c r="D140" s="0" t="s">
        <v>3900</v>
      </c>
      <c r="E140" s="0" t="s">
        <v>4195</v>
      </c>
      <c r="F140" s="0" t="s">
        <v>3848</v>
      </c>
      <c r="G140" s="0" t="s">
        <v>4196</v>
      </c>
    </row>
    <row customHeight="1" ht="11.25">
      <c r="A141" s="0" t="s">
        <v>14</v>
      </c>
      <c r="B141" s="0" t="s">
        <v>4163</v>
      </c>
      <c r="C141" s="0" t="s">
        <v>4164</v>
      </c>
      <c r="D141" s="0" t="s">
        <v>4197</v>
      </c>
      <c r="E141" s="0" t="s">
        <v>4198</v>
      </c>
      <c r="F141" s="0" t="s">
        <v>3848</v>
      </c>
      <c r="G141" s="0" t="s">
        <v>4199</v>
      </c>
    </row>
    <row customHeight="1" ht="11.25">
      <c r="A142" s="0" t="s">
        <v>14</v>
      </c>
      <c r="B142" s="0" t="s">
        <v>4163</v>
      </c>
      <c r="C142" s="0" t="s">
        <v>4164</v>
      </c>
      <c r="D142" s="0" t="s">
        <v>4200</v>
      </c>
      <c r="E142" s="0" t="s">
        <v>4201</v>
      </c>
      <c r="F142" s="0" t="s">
        <v>3848</v>
      </c>
      <c r="G142" s="0" t="s">
        <v>4202</v>
      </c>
    </row>
    <row customHeight="1" ht="11.25">
      <c r="A143" s="0" t="s">
        <v>14</v>
      </c>
      <c r="B143" s="0" t="s">
        <v>4203</v>
      </c>
      <c r="C143" s="0" t="s">
        <v>4204</v>
      </c>
      <c r="D143" s="0" t="s">
        <v>4205</v>
      </c>
      <c r="E143" s="0" t="s">
        <v>4206</v>
      </c>
      <c r="F143" s="0" t="s">
        <v>3848</v>
      </c>
      <c r="G143" s="0" t="s">
        <v>4207</v>
      </c>
    </row>
    <row customHeight="1" ht="11.25">
      <c r="A144" s="0" t="s">
        <v>14</v>
      </c>
      <c r="B144" s="0" t="s">
        <v>4203</v>
      </c>
      <c r="C144" s="0" t="s">
        <v>4204</v>
      </c>
      <c r="D144" s="0" t="s">
        <v>4208</v>
      </c>
      <c r="E144" s="0" t="s">
        <v>4209</v>
      </c>
      <c r="F144" s="0" t="s">
        <v>3848</v>
      </c>
      <c r="G144" s="0" t="s">
        <v>4210</v>
      </c>
    </row>
    <row customHeight="1" ht="11.25">
      <c r="A145" s="0" t="s">
        <v>14</v>
      </c>
      <c r="B145" s="0" t="s">
        <v>4203</v>
      </c>
      <c r="C145" s="0" t="s">
        <v>4204</v>
      </c>
      <c r="D145" s="0" t="s">
        <v>4082</v>
      </c>
      <c r="E145" s="0" t="s">
        <v>4211</v>
      </c>
      <c r="F145" s="0" t="s">
        <v>3848</v>
      </c>
      <c r="G145" s="0" t="s">
        <v>4212</v>
      </c>
    </row>
    <row customHeight="1" ht="11.25">
      <c r="A146" s="0" t="s">
        <v>14</v>
      </c>
      <c r="B146" s="0" t="s">
        <v>4203</v>
      </c>
      <c r="C146" s="0" t="s">
        <v>4204</v>
      </c>
      <c r="D146" s="0" t="s">
        <v>4213</v>
      </c>
      <c r="E146" s="0" t="s">
        <v>4214</v>
      </c>
      <c r="F146" s="0" t="s">
        <v>3848</v>
      </c>
      <c r="G146" s="0" t="s">
        <v>4215</v>
      </c>
    </row>
    <row customHeight="1" ht="11.25">
      <c r="A147" s="0" t="s">
        <v>14</v>
      </c>
      <c r="B147" s="0" t="s">
        <v>4203</v>
      </c>
      <c r="C147" s="0" t="s">
        <v>4204</v>
      </c>
      <c r="D147" s="0" t="s">
        <v>4216</v>
      </c>
      <c r="E147" s="0" t="s">
        <v>4217</v>
      </c>
      <c r="F147" s="0" t="s">
        <v>3848</v>
      </c>
      <c r="G147" s="0" t="s">
        <v>4218</v>
      </c>
    </row>
    <row customHeight="1" ht="11.25">
      <c r="A148" s="0" t="s">
        <v>14</v>
      </c>
      <c r="B148" s="0" t="s">
        <v>4203</v>
      </c>
      <c r="C148" s="0" t="s">
        <v>4204</v>
      </c>
      <c r="D148" s="0" t="s">
        <v>4203</v>
      </c>
      <c r="E148" s="0" t="s">
        <v>4204</v>
      </c>
      <c r="F148" s="0" t="s">
        <v>3845</v>
      </c>
      <c r="G148" s="0" t="s">
        <v>4219</v>
      </c>
    </row>
    <row customHeight="1" ht="11.25">
      <c r="A149" s="0" t="s">
        <v>14</v>
      </c>
      <c r="B149" s="0" t="s">
        <v>4203</v>
      </c>
      <c r="C149" s="0" t="s">
        <v>4204</v>
      </c>
      <c r="D149" s="0" t="s">
        <v>4220</v>
      </c>
      <c r="E149" s="0" t="s">
        <v>4221</v>
      </c>
      <c r="F149" s="0" t="s">
        <v>3848</v>
      </c>
      <c r="G149" s="0" t="s">
        <v>4222</v>
      </c>
    </row>
    <row customHeight="1" ht="11.25">
      <c r="A150" s="0" t="s">
        <v>14</v>
      </c>
      <c r="B150" s="0" t="s">
        <v>4203</v>
      </c>
      <c r="C150" s="0" t="s">
        <v>4204</v>
      </c>
      <c r="D150" s="0" t="s">
        <v>4223</v>
      </c>
      <c r="E150" s="0" t="s">
        <v>4224</v>
      </c>
      <c r="F150" s="0" t="s">
        <v>3848</v>
      </c>
      <c r="G150" s="0" t="s">
        <v>4225</v>
      </c>
    </row>
    <row customHeight="1" ht="11.25">
      <c r="A151" s="0" t="s">
        <v>14</v>
      </c>
      <c r="B151" s="0" t="s">
        <v>4203</v>
      </c>
      <c r="C151" s="0" t="s">
        <v>4204</v>
      </c>
      <c r="D151" s="0" t="s">
        <v>4226</v>
      </c>
      <c r="E151" s="0" t="s">
        <v>4227</v>
      </c>
      <c r="F151" s="0" t="s">
        <v>3848</v>
      </c>
      <c r="G151" s="0" t="s">
        <v>4228</v>
      </c>
    </row>
    <row customHeight="1" ht="11.25">
      <c r="A152" s="0" t="s">
        <v>14</v>
      </c>
      <c r="B152" s="0" t="s">
        <v>4203</v>
      </c>
      <c r="C152" s="0" t="s">
        <v>4204</v>
      </c>
      <c r="D152" s="0" t="s">
        <v>4107</v>
      </c>
      <c r="E152" s="0" t="s">
        <v>4229</v>
      </c>
      <c r="F152" s="0" t="s">
        <v>3848</v>
      </c>
      <c r="G152" s="0" t="s">
        <v>4230</v>
      </c>
    </row>
    <row customHeight="1" ht="11.25">
      <c r="A153" s="0" t="s">
        <v>14</v>
      </c>
      <c r="B153" s="0" t="s">
        <v>4203</v>
      </c>
      <c r="C153" s="0" t="s">
        <v>4204</v>
      </c>
      <c r="D153" s="0" t="s">
        <v>4231</v>
      </c>
      <c r="E153" s="0" t="s">
        <v>4232</v>
      </c>
      <c r="F153" s="0" t="s">
        <v>4017</v>
      </c>
      <c r="G153" s="0" t="s">
        <v>4233</v>
      </c>
    </row>
    <row customHeight="1" ht="11.25">
      <c r="A154" s="0" t="s">
        <v>14</v>
      </c>
      <c r="B154" s="0" t="s">
        <v>4203</v>
      </c>
      <c r="C154" s="0" t="s">
        <v>4204</v>
      </c>
      <c r="D154" s="0" t="s">
        <v>4234</v>
      </c>
      <c r="E154" s="0" t="s">
        <v>4235</v>
      </c>
      <c r="F154" s="0" t="s">
        <v>3848</v>
      </c>
      <c r="G154" s="0" t="s">
        <v>4236</v>
      </c>
    </row>
    <row customHeight="1" ht="11.25">
      <c r="A155" s="0" t="s">
        <v>14</v>
      </c>
      <c r="B155" s="0" t="s">
        <v>4203</v>
      </c>
      <c r="C155" s="0" t="s">
        <v>4204</v>
      </c>
      <c r="D155" s="0" t="s">
        <v>4237</v>
      </c>
      <c r="E155" s="0" t="s">
        <v>4238</v>
      </c>
      <c r="F155" s="0" t="s">
        <v>3848</v>
      </c>
      <c r="G155" s="0" t="s">
        <v>4239</v>
      </c>
    </row>
    <row customHeight="1" ht="11.25">
      <c r="A156" s="0" t="s">
        <v>14</v>
      </c>
      <c r="B156" s="0" t="s">
        <v>4203</v>
      </c>
      <c r="C156" s="0" t="s">
        <v>4204</v>
      </c>
      <c r="D156" s="0" t="s">
        <v>4240</v>
      </c>
      <c r="E156" s="0" t="s">
        <v>4241</v>
      </c>
      <c r="F156" s="0" t="s">
        <v>3848</v>
      </c>
      <c r="G156" s="0" t="s">
        <v>4242</v>
      </c>
    </row>
    <row customHeight="1" ht="11.25">
      <c r="A157" s="0" t="s">
        <v>14</v>
      </c>
      <c r="B157" s="0" t="s">
        <v>4203</v>
      </c>
      <c r="C157" s="0" t="s">
        <v>4204</v>
      </c>
      <c r="D157" s="0" t="s">
        <v>4243</v>
      </c>
      <c r="E157" s="0" t="s">
        <v>4244</v>
      </c>
      <c r="F157" s="0" t="s">
        <v>3848</v>
      </c>
      <c r="G157" s="0" t="s">
        <v>4245</v>
      </c>
    </row>
    <row customHeight="1" ht="11.25">
      <c r="A158" s="0" t="s">
        <v>14</v>
      </c>
      <c r="B158" s="0" t="s">
        <v>4203</v>
      </c>
      <c r="C158" s="0" t="s">
        <v>4204</v>
      </c>
      <c r="D158" s="0" t="s">
        <v>4060</v>
      </c>
      <c r="E158" s="0" t="s">
        <v>4246</v>
      </c>
      <c r="F158" s="0" t="s">
        <v>3848</v>
      </c>
      <c r="G158" s="0" t="s">
        <v>4247</v>
      </c>
    </row>
    <row customHeight="1" ht="11.25">
      <c r="A159" s="0" t="s">
        <v>14</v>
      </c>
      <c r="B159" s="0" t="s">
        <v>4203</v>
      </c>
      <c r="C159" s="0" t="s">
        <v>4204</v>
      </c>
      <c r="D159" s="0" t="s">
        <v>4063</v>
      </c>
      <c r="E159" s="0" t="s">
        <v>4248</v>
      </c>
      <c r="F159" s="0" t="s">
        <v>3848</v>
      </c>
      <c r="G159" s="0" t="s">
        <v>4249</v>
      </c>
    </row>
    <row customHeight="1" ht="11.25">
      <c r="A160" s="0" t="s">
        <v>14</v>
      </c>
      <c r="B160" s="0" t="s">
        <v>4203</v>
      </c>
      <c r="C160" s="0" t="s">
        <v>4204</v>
      </c>
      <c r="D160" s="0" t="s">
        <v>4250</v>
      </c>
      <c r="E160" s="0" t="s">
        <v>4251</v>
      </c>
      <c r="F160" s="0" t="s">
        <v>3848</v>
      </c>
      <c r="G160" s="0" t="s">
        <v>4252</v>
      </c>
    </row>
    <row customHeight="1" ht="11.25">
      <c r="A161" s="0" t="s">
        <v>14</v>
      </c>
      <c r="B161" s="0" t="s">
        <v>4203</v>
      </c>
      <c r="C161" s="0" t="s">
        <v>4204</v>
      </c>
      <c r="D161" s="0" t="s">
        <v>4253</v>
      </c>
      <c r="E161" s="0" t="s">
        <v>4254</v>
      </c>
      <c r="F161" s="0" t="s">
        <v>3848</v>
      </c>
      <c r="G161" s="0" t="s">
        <v>4255</v>
      </c>
    </row>
    <row customHeight="1" ht="11.25">
      <c r="A162" s="0" t="s">
        <v>14</v>
      </c>
      <c r="B162" s="0" t="s">
        <v>4203</v>
      </c>
      <c r="C162" s="0" t="s">
        <v>4204</v>
      </c>
      <c r="D162" s="0" t="s">
        <v>4256</v>
      </c>
      <c r="E162" s="0" t="s">
        <v>4257</v>
      </c>
      <c r="F162" s="0" t="s">
        <v>3848</v>
      </c>
      <c r="G162" s="0" t="s">
        <v>4258</v>
      </c>
    </row>
    <row customHeight="1" ht="11.25">
      <c r="A163" s="0" t="s">
        <v>14</v>
      </c>
      <c r="B163" s="0" t="s">
        <v>4259</v>
      </c>
      <c r="C163" s="0" t="s">
        <v>4260</v>
      </c>
      <c r="D163" s="0" t="s">
        <v>3879</v>
      </c>
      <c r="E163" s="0" t="s">
        <v>4261</v>
      </c>
      <c r="F163" s="0" t="s">
        <v>3848</v>
      </c>
      <c r="G163" s="0" t="s">
        <v>4262</v>
      </c>
    </row>
    <row customHeight="1" ht="11.25">
      <c r="A164" s="0" t="s">
        <v>14</v>
      </c>
      <c r="B164" s="0" t="s">
        <v>4259</v>
      </c>
      <c r="C164" s="0" t="s">
        <v>4260</v>
      </c>
      <c r="D164" s="0" t="s">
        <v>4263</v>
      </c>
      <c r="E164" s="0" t="s">
        <v>4264</v>
      </c>
      <c r="F164" s="0" t="s">
        <v>3848</v>
      </c>
      <c r="G164" s="0" t="s">
        <v>4265</v>
      </c>
    </row>
    <row customHeight="1" ht="11.25">
      <c r="A165" s="0" t="s">
        <v>14</v>
      </c>
      <c r="B165" s="0" t="s">
        <v>4259</v>
      </c>
      <c r="C165" s="0" t="s">
        <v>4260</v>
      </c>
      <c r="D165" s="0" t="s">
        <v>4266</v>
      </c>
      <c r="E165" s="0" t="s">
        <v>4267</v>
      </c>
      <c r="F165" s="0" t="s">
        <v>3848</v>
      </c>
      <c r="G165" s="0" t="s">
        <v>4268</v>
      </c>
    </row>
    <row customHeight="1" ht="11.25">
      <c r="A166" s="0" t="s">
        <v>14</v>
      </c>
      <c r="B166" s="0" t="s">
        <v>4259</v>
      </c>
      <c r="C166" s="0" t="s">
        <v>4260</v>
      </c>
      <c r="D166" s="0" t="s">
        <v>4269</v>
      </c>
      <c r="E166" s="0" t="s">
        <v>4270</v>
      </c>
      <c r="F166" s="0" t="s">
        <v>3848</v>
      </c>
      <c r="G166" s="0" t="s">
        <v>4271</v>
      </c>
    </row>
    <row customHeight="1" ht="11.25">
      <c r="A167" s="0" t="s">
        <v>14</v>
      </c>
      <c r="B167" s="0" t="s">
        <v>4259</v>
      </c>
      <c r="C167" s="0" t="s">
        <v>4260</v>
      </c>
      <c r="D167" s="0" t="s">
        <v>4272</v>
      </c>
      <c r="E167" s="0" t="s">
        <v>4273</v>
      </c>
      <c r="F167" s="0" t="s">
        <v>3848</v>
      </c>
      <c r="G167" s="0" t="s">
        <v>4274</v>
      </c>
    </row>
    <row customHeight="1" ht="11.25">
      <c r="A168" s="0" t="s">
        <v>14</v>
      </c>
      <c r="B168" s="0" t="s">
        <v>4259</v>
      </c>
      <c r="C168" s="0" t="s">
        <v>4260</v>
      </c>
      <c r="D168" s="0" t="s">
        <v>4181</v>
      </c>
      <c r="E168" s="0" t="s">
        <v>4275</v>
      </c>
      <c r="F168" s="0" t="s">
        <v>3848</v>
      </c>
      <c r="G168" s="0" t="s">
        <v>4276</v>
      </c>
    </row>
    <row customHeight="1" ht="11.25">
      <c r="A169" s="0" t="s">
        <v>14</v>
      </c>
      <c r="B169" s="0" t="s">
        <v>4259</v>
      </c>
      <c r="C169" s="0" t="s">
        <v>4260</v>
      </c>
      <c r="D169" s="0" t="s">
        <v>4277</v>
      </c>
      <c r="E169" s="0" t="s">
        <v>4278</v>
      </c>
      <c r="F169" s="0" t="s">
        <v>3848</v>
      </c>
      <c r="G169" s="0" t="s">
        <v>4279</v>
      </c>
    </row>
    <row customHeight="1" ht="11.25">
      <c r="A170" s="0" t="s">
        <v>14</v>
      </c>
      <c r="B170" s="0" t="s">
        <v>4259</v>
      </c>
      <c r="C170" s="0" t="s">
        <v>4260</v>
      </c>
      <c r="D170" s="0" t="s">
        <v>4259</v>
      </c>
      <c r="E170" s="0" t="s">
        <v>4260</v>
      </c>
      <c r="F170" s="0" t="s">
        <v>3845</v>
      </c>
      <c r="G170" s="0" t="s">
        <v>4280</v>
      </c>
    </row>
    <row customHeight="1" ht="11.25">
      <c r="A171" s="0" t="s">
        <v>14</v>
      </c>
      <c r="B171" s="0" t="s">
        <v>4259</v>
      </c>
      <c r="C171" s="0" t="s">
        <v>4260</v>
      </c>
      <c r="D171" s="0" t="s">
        <v>4281</v>
      </c>
      <c r="E171" s="0" t="s">
        <v>4282</v>
      </c>
      <c r="F171" s="0" t="s">
        <v>3848</v>
      </c>
      <c r="G171" s="0" t="s">
        <v>4283</v>
      </c>
    </row>
    <row customHeight="1" ht="11.25">
      <c r="A172" s="0" t="s">
        <v>14</v>
      </c>
      <c r="B172" s="0" t="s">
        <v>4259</v>
      </c>
      <c r="C172" s="0" t="s">
        <v>4260</v>
      </c>
      <c r="D172" s="0" t="s">
        <v>4284</v>
      </c>
      <c r="E172" s="0" t="s">
        <v>4285</v>
      </c>
      <c r="F172" s="0" t="s">
        <v>3848</v>
      </c>
      <c r="G172" s="0" t="s">
        <v>4286</v>
      </c>
    </row>
    <row customHeight="1" ht="11.25">
      <c r="A173" s="0" t="s">
        <v>14</v>
      </c>
      <c r="B173" s="0" t="s">
        <v>4259</v>
      </c>
      <c r="C173" s="0" t="s">
        <v>4260</v>
      </c>
      <c r="D173" s="0" t="s">
        <v>4287</v>
      </c>
      <c r="E173" s="0" t="s">
        <v>4288</v>
      </c>
      <c r="F173" s="0" t="s">
        <v>3848</v>
      </c>
      <c r="G173" s="0" t="s">
        <v>4289</v>
      </c>
    </row>
    <row customHeight="1" ht="11.25">
      <c r="A174" s="0" t="s">
        <v>14</v>
      </c>
      <c r="B174" s="0" t="s">
        <v>4259</v>
      </c>
      <c r="C174" s="0" t="s">
        <v>4260</v>
      </c>
      <c r="D174" s="0" t="s">
        <v>4290</v>
      </c>
      <c r="E174" s="0" t="s">
        <v>4291</v>
      </c>
      <c r="F174" s="0" t="s">
        <v>3848</v>
      </c>
      <c r="G174" s="0" t="s">
        <v>4292</v>
      </c>
    </row>
    <row customHeight="1" ht="11.25">
      <c r="A175" s="0" t="s">
        <v>14</v>
      </c>
      <c r="B175" s="0" t="s">
        <v>4293</v>
      </c>
      <c r="C175" s="0" t="s">
        <v>4294</v>
      </c>
      <c r="D175" s="0" t="s">
        <v>4295</v>
      </c>
      <c r="E175" s="0" t="s">
        <v>4296</v>
      </c>
      <c r="F175" s="0" t="s">
        <v>3848</v>
      </c>
      <c r="G175" s="0" t="s">
        <v>4297</v>
      </c>
    </row>
    <row customHeight="1" ht="11.25">
      <c r="A176" s="0" t="s">
        <v>14</v>
      </c>
      <c r="B176" s="0" t="s">
        <v>4293</v>
      </c>
      <c r="C176" s="0" t="s">
        <v>4294</v>
      </c>
      <c r="D176" s="0" t="s">
        <v>4298</v>
      </c>
      <c r="E176" s="0" t="s">
        <v>4299</v>
      </c>
      <c r="F176" s="0" t="s">
        <v>3848</v>
      </c>
      <c r="G176" s="0" t="s">
        <v>4300</v>
      </c>
    </row>
    <row customHeight="1" ht="11.25">
      <c r="A177" s="0" t="s">
        <v>14</v>
      </c>
      <c r="B177" s="0" t="s">
        <v>4293</v>
      </c>
      <c r="C177" s="0" t="s">
        <v>4294</v>
      </c>
      <c r="D177" s="0" t="s">
        <v>4301</v>
      </c>
      <c r="E177" s="0" t="s">
        <v>4302</v>
      </c>
      <c r="F177" s="0" t="s">
        <v>3848</v>
      </c>
      <c r="G177" s="0" t="s">
        <v>4303</v>
      </c>
    </row>
    <row customHeight="1" ht="11.25">
      <c r="A178" s="0" t="s">
        <v>14</v>
      </c>
      <c r="B178" s="0" t="s">
        <v>4293</v>
      </c>
      <c r="C178" s="0" t="s">
        <v>4294</v>
      </c>
      <c r="D178" s="0" t="s">
        <v>4304</v>
      </c>
      <c r="E178" s="0" t="s">
        <v>4305</v>
      </c>
      <c r="F178" s="0" t="s">
        <v>3848</v>
      </c>
      <c r="G178" s="0" t="s">
        <v>4306</v>
      </c>
    </row>
    <row customHeight="1" ht="11.25">
      <c r="A179" s="0" t="s">
        <v>14</v>
      </c>
      <c r="B179" s="0" t="s">
        <v>4293</v>
      </c>
      <c r="C179" s="0" t="s">
        <v>4294</v>
      </c>
      <c r="D179" s="0" t="s">
        <v>4293</v>
      </c>
      <c r="E179" s="0" t="s">
        <v>4294</v>
      </c>
      <c r="F179" s="0" t="s">
        <v>3845</v>
      </c>
      <c r="G179" s="0" t="s">
        <v>4307</v>
      </c>
    </row>
    <row customHeight="1" ht="11.25">
      <c r="A180" s="0" t="s">
        <v>14</v>
      </c>
      <c r="B180" s="0" t="s">
        <v>4293</v>
      </c>
      <c r="C180" s="0" t="s">
        <v>4294</v>
      </c>
      <c r="D180" s="0" t="s">
        <v>4308</v>
      </c>
      <c r="E180" s="0" t="s">
        <v>4309</v>
      </c>
      <c r="F180" s="0" t="s">
        <v>3848</v>
      </c>
      <c r="G180" s="0" t="s">
        <v>4310</v>
      </c>
    </row>
    <row customHeight="1" ht="11.25">
      <c r="A181" s="0" t="s">
        <v>14</v>
      </c>
      <c r="B181" s="0" t="s">
        <v>4293</v>
      </c>
      <c r="C181" s="0" t="s">
        <v>4294</v>
      </c>
      <c r="D181" s="0" t="s">
        <v>4311</v>
      </c>
      <c r="E181" s="0" t="s">
        <v>4312</v>
      </c>
      <c r="F181" s="0" t="s">
        <v>3848</v>
      </c>
      <c r="G181" s="0" t="s">
        <v>4313</v>
      </c>
    </row>
    <row customHeight="1" ht="11.25">
      <c r="A182" s="0" t="s">
        <v>14</v>
      </c>
      <c r="B182" s="0" t="s">
        <v>4293</v>
      </c>
      <c r="C182" s="0" t="s">
        <v>4294</v>
      </c>
      <c r="D182" s="0" t="s">
        <v>4314</v>
      </c>
      <c r="E182" s="0" t="s">
        <v>4315</v>
      </c>
      <c r="F182" s="0" t="s">
        <v>3848</v>
      </c>
      <c r="G182" s="0" t="s">
        <v>4316</v>
      </c>
    </row>
    <row customHeight="1" ht="11.25">
      <c r="A183" s="0" t="s">
        <v>14</v>
      </c>
      <c r="B183" s="0" t="s">
        <v>4293</v>
      </c>
      <c r="C183" s="0" t="s">
        <v>4294</v>
      </c>
      <c r="D183" s="0" t="s">
        <v>4317</v>
      </c>
      <c r="E183" s="0" t="s">
        <v>4318</v>
      </c>
      <c r="F183" s="0" t="s">
        <v>3848</v>
      </c>
      <c r="G183" s="0" t="s">
        <v>4319</v>
      </c>
    </row>
    <row customHeight="1" ht="11.25">
      <c r="A184" s="0" t="s">
        <v>14</v>
      </c>
      <c r="B184" s="0" t="s">
        <v>4293</v>
      </c>
      <c r="C184" s="0" t="s">
        <v>4294</v>
      </c>
      <c r="D184" s="0" t="s">
        <v>4320</v>
      </c>
      <c r="E184" s="0" t="s">
        <v>4321</v>
      </c>
      <c r="F184" s="0" t="s">
        <v>3848</v>
      </c>
      <c r="G184" s="0" t="s">
        <v>4322</v>
      </c>
    </row>
    <row customHeight="1" ht="11.25">
      <c r="A185" s="0" t="s">
        <v>14</v>
      </c>
      <c r="B185" s="0" t="s">
        <v>4293</v>
      </c>
      <c r="C185" s="0" t="s">
        <v>4294</v>
      </c>
      <c r="D185" s="0" t="s">
        <v>4323</v>
      </c>
      <c r="E185" s="0" t="s">
        <v>4324</v>
      </c>
      <c r="F185" s="0" t="s">
        <v>3848</v>
      </c>
      <c r="G185" s="0" t="s">
        <v>4325</v>
      </c>
    </row>
    <row customHeight="1" ht="11.25">
      <c r="A186" s="0" t="s">
        <v>14</v>
      </c>
      <c r="B186" s="0" t="s">
        <v>4326</v>
      </c>
      <c r="C186" s="0" t="s">
        <v>4327</v>
      </c>
      <c r="D186" s="0" t="s">
        <v>4328</v>
      </c>
      <c r="E186" s="0" t="s">
        <v>4329</v>
      </c>
      <c r="F186" s="0" t="s">
        <v>3848</v>
      </c>
      <c r="G186" s="0" t="s">
        <v>4330</v>
      </c>
    </row>
    <row customHeight="1" ht="11.25">
      <c r="A187" s="0" t="s">
        <v>14</v>
      </c>
      <c r="B187" s="0" t="s">
        <v>4326</v>
      </c>
      <c r="C187" s="0" t="s">
        <v>4327</v>
      </c>
      <c r="D187" s="0" t="s">
        <v>4331</v>
      </c>
      <c r="E187" s="0" t="s">
        <v>4332</v>
      </c>
      <c r="F187" s="0" t="s">
        <v>3848</v>
      </c>
      <c r="G187" s="0" t="s">
        <v>4333</v>
      </c>
    </row>
    <row customHeight="1" ht="11.25">
      <c r="A188" s="0" t="s">
        <v>14</v>
      </c>
      <c r="B188" s="0" t="s">
        <v>4326</v>
      </c>
      <c r="C188" s="0" t="s">
        <v>4327</v>
      </c>
      <c r="D188" s="0" t="s">
        <v>4334</v>
      </c>
      <c r="E188" s="0" t="s">
        <v>4335</v>
      </c>
      <c r="F188" s="0" t="s">
        <v>3848</v>
      </c>
      <c r="G188" s="0" t="s">
        <v>4336</v>
      </c>
    </row>
    <row customHeight="1" ht="11.25">
      <c r="A189" s="0" t="s">
        <v>14</v>
      </c>
      <c r="B189" s="0" t="s">
        <v>4326</v>
      </c>
      <c r="C189" s="0" t="s">
        <v>4327</v>
      </c>
      <c r="D189" s="0" t="s">
        <v>4301</v>
      </c>
      <c r="E189" s="0" t="s">
        <v>4337</v>
      </c>
      <c r="F189" s="0" t="s">
        <v>3848</v>
      </c>
      <c r="G189" s="0" t="s">
        <v>4338</v>
      </c>
    </row>
    <row customHeight="1" ht="11.25">
      <c r="A190" s="0" t="s">
        <v>14</v>
      </c>
      <c r="B190" s="0" t="s">
        <v>4326</v>
      </c>
      <c r="C190" s="0" t="s">
        <v>4327</v>
      </c>
      <c r="D190" s="0" t="s">
        <v>4326</v>
      </c>
      <c r="E190" s="0" t="s">
        <v>4327</v>
      </c>
      <c r="F190" s="0" t="s">
        <v>3845</v>
      </c>
      <c r="G190" s="0" t="s">
        <v>4339</v>
      </c>
    </row>
    <row customHeight="1" ht="11.25">
      <c r="A191" s="0" t="s">
        <v>14</v>
      </c>
      <c r="B191" s="0" t="s">
        <v>4326</v>
      </c>
      <c r="C191" s="0" t="s">
        <v>4327</v>
      </c>
      <c r="D191" s="0" t="s">
        <v>4340</v>
      </c>
      <c r="E191" s="0" t="s">
        <v>4341</v>
      </c>
      <c r="F191" s="0" t="s">
        <v>4017</v>
      </c>
      <c r="G191" s="0" t="s">
        <v>4342</v>
      </c>
    </row>
    <row customHeight="1" ht="11.25">
      <c r="A192" s="0" t="s">
        <v>14</v>
      </c>
      <c r="B192" s="0" t="s">
        <v>4326</v>
      </c>
      <c r="C192" s="0" t="s">
        <v>4327</v>
      </c>
      <c r="D192" s="0" t="s">
        <v>4343</v>
      </c>
      <c r="E192" s="0" t="s">
        <v>4344</v>
      </c>
      <c r="F192" s="0" t="s">
        <v>3848</v>
      </c>
      <c r="G192" s="0" t="s">
        <v>4345</v>
      </c>
    </row>
    <row customHeight="1" ht="11.25">
      <c r="A193" s="0" t="s">
        <v>14</v>
      </c>
      <c r="B193" s="0" t="s">
        <v>4326</v>
      </c>
      <c r="C193" s="0" t="s">
        <v>4327</v>
      </c>
      <c r="D193" s="0" t="s">
        <v>4092</v>
      </c>
      <c r="E193" s="0" t="s">
        <v>4346</v>
      </c>
      <c r="F193" s="0" t="s">
        <v>3848</v>
      </c>
      <c r="G193" s="0" t="s">
        <v>4347</v>
      </c>
    </row>
    <row customHeight="1" ht="11.25">
      <c r="A194" s="0" t="s">
        <v>14</v>
      </c>
      <c r="B194" s="0" t="s">
        <v>4326</v>
      </c>
      <c r="C194" s="0" t="s">
        <v>4327</v>
      </c>
      <c r="D194" s="0" t="s">
        <v>4348</v>
      </c>
      <c r="E194" s="0" t="s">
        <v>4349</v>
      </c>
      <c r="F194" s="0" t="s">
        <v>3848</v>
      </c>
      <c r="G194" s="0" t="s">
        <v>4350</v>
      </c>
    </row>
    <row customHeight="1" ht="11.25">
      <c r="A195" s="0" t="s">
        <v>14</v>
      </c>
      <c r="B195" s="0" t="s">
        <v>4326</v>
      </c>
      <c r="C195" s="0" t="s">
        <v>4327</v>
      </c>
      <c r="D195" s="0" t="s">
        <v>4351</v>
      </c>
      <c r="E195" s="0" t="s">
        <v>4352</v>
      </c>
      <c r="F195" s="0" t="s">
        <v>3848</v>
      </c>
      <c r="G195" s="0" t="s">
        <v>4353</v>
      </c>
    </row>
    <row customHeight="1" ht="11.25">
      <c r="A196" s="0" t="s">
        <v>14</v>
      </c>
      <c r="B196" s="0" t="s">
        <v>4326</v>
      </c>
      <c r="C196" s="0" t="s">
        <v>4327</v>
      </c>
      <c r="D196" s="0" t="s">
        <v>4354</v>
      </c>
      <c r="E196" s="0" t="s">
        <v>4355</v>
      </c>
      <c r="F196" s="0" t="s">
        <v>3848</v>
      </c>
      <c r="G196" s="0" t="s">
        <v>4356</v>
      </c>
    </row>
    <row customHeight="1" ht="11.25">
      <c r="A197" s="0" t="s">
        <v>14</v>
      </c>
      <c r="B197" s="0" t="s">
        <v>4326</v>
      </c>
      <c r="C197" s="0" t="s">
        <v>4327</v>
      </c>
      <c r="D197" s="0" t="s">
        <v>4357</v>
      </c>
      <c r="E197" s="0" t="s">
        <v>4358</v>
      </c>
      <c r="F197" s="0" t="s">
        <v>3848</v>
      </c>
      <c r="G197" s="0" t="s">
        <v>4359</v>
      </c>
    </row>
    <row customHeight="1" ht="11.25">
      <c r="A198" s="0" t="s">
        <v>14</v>
      </c>
      <c r="B198" s="0" t="s">
        <v>4326</v>
      </c>
      <c r="C198" s="0" t="s">
        <v>4327</v>
      </c>
      <c r="D198" s="0" t="s">
        <v>4360</v>
      </c>
      <c r="E198" s="0" t="s">
        <v>4361</v>
      </c>
      <c r="F198" s="0" t="s">
        <v>3848</v>
      </c>
      <c r="G198" s="0" t="s">
        <v>4362</v>
      </c>
    </row>
    <row customHeight="1" ht="11.25">
      <c r="A199" s="0" t="s">
        <v>14</v>
      </c>
      <c r="B199" s="0" t="s">
        <v>4326</v>
      </c>
      <c r="C199" s="0" t="s">
        <v>4327</v>
      </c>
      <c r="D199" s="0" t="s">
        <v>4363</v>
      </c>
      <c r="E199" s="0" t="s">
        <v>4364</v>
      </c>
      <c r="F199" s="0" t="s">
        <v>3848</v>
      </c>
      <c r="G199" s="0" t="s">
        <v>4365</v>
      </c>
    </row>
    <row customHeight="1" ht="11.25">
      <c r="A200" s="0" t="s">
        <v>14</v>
      </c>
      <c r="B200" s="0" t="s">
        <v>4326</v>
      </c>
      <c r="C200" s="0" t="s">
        <v>4327</v>
      </c>
      <c r="D200" s="0" t="s">
        <v>4366</v>
      </c>
      <c r="E200" s="0" t="s">
        <v>4367</v>
      </c>
      <c r="F200" s="0" t="s">
        <v>3848</v>
      </c>
      <c r="G200" s="0" t="s">
        <v>4368</v>
      </c>
    </row>
    <row customHeight="1" ht="11.25">
      <c r="A201" s="0" t="s">
        <v>14</v>
      </c>
      <c r="B201" s="0" t="s">
        <v>4326</v>
      </c>
      <c r="C201" s="0" t="s">
        <v>4327</v>
      </c>
      <c r="D201" s="0" t="s">
        <v>4369</v>
      </c>
      <c r="E201" s="0" t="s">
        <v>4370</v>
      </c>
      <c r="F201" s="0" t="s">
        <v>3848</v>
      </c>
      <c r="G201" s="0" t="s">
        <v>4371</v>
      </c>
    </row>
    <row customHeight="1" ht="11.25">
      <c r="A202" s="0" t="s">
        <v>14</v>
      </c>
      <c r="B202" s="0" t="s">
        <v>4326</v>
      </c>
      <c r="C202" s="0" t="s">
        <v>4327</v>
      </c>
      <c r="D202" s="0" t="s">
        <v>4372</v>
      </c>
      <c r="E202" s="0" t="s">
        <v>4373</v>
      </c>
      <c r="F202" s="0" t="s">
        <v>3848</v>
      </c>
      <c r="G202" s="0" t="s">
        <v>4374</v>
      </c>
    </row>
    <row customHeight="1" ht="11.25">
      <c r="A203" s="0" t="s">
        <v>14</v>
      </c>
      <c r="B203" s="0" t="s">
        <v>4375</v>
      </c>
      <c r="C203" s="0" t="s">
        <v>4376</v>
      </c>
      <c r="D203" s="0" t="s">
        <v>4377</v>
      </c>
      <c r="E203" s="0" t="s">
        <v>4378</v>
      </c>
      <c r="F203" s="0" t="s">
        <v>3848</v>
      </c>
      <c r="G203" s="0" t="s">
        <v>4379</v>
      </c>
    </row>
    <row customHeight="1" ht="11.25">
      <c r="A204" s="0" t="s">
        <v>14</v>
      </c>
      <c r="B204" s="0" t="s">
        <v>4375</v>
      </c>
      <c r="C204" s="0" t="s">
        <v>4376</v>
      </c>
      <c r="D204" s="0" t="s">
        <v>4380</v>
      </c>
      <c r="E204" s="0" t="s">
        <v>4381</v>
      </c>
      <c r="F204" s="0" t="s">
        <v>3848</v>
      </c>
      <c r="G204" s="0" t="s">
        <v>4382</v>
      </c>
    </row>
    <row customHeight="1" ht="11.25">
      <c r="A205" s="0" t="s">
        <v>14</v>
      </c>
      <c r="B205" s="0" t="s">
        <v>4375</v>
      </c>
      <c r="C205" s="0" t="s">
        <v>4376</v>
      </c>
      <c r="D205" s="0" t="s">
        <v>4375</v>
      </c>
      <c r="E205" s="0" t="s">
        <v>4376</v>
      </c>
      <c r="F205" s="0" t="s">
        <v>3845</v>
      </c>
      <c r="G205" s="0" t="s">
        <v>4383</v>
      </c>
    </row>
    <row customHeight="1" ht="11.25">
      <c r="A206" s="0" t="s">
        <v>14</v>
      </c>
      <c r="B206" s="0" t="s">
        <v>4375</v>
      </c>
      <c r="C206" s="0" t="s">
        <v>4376</v>
      </c>
      <c r="D206" s="0" t="s">
        <v>4384</v>
      </c>
      <c r="E206" s="0" t="s">
        <v>4385</v>
      </c>
      <c r="F206" s="0" t="s">
        <v>3848</v>
      </c>
      <c r="G206" s="0" t="s">
        <v>4386</v>
      </c>
    </row>
    <row customHeight="1" ht="11.25">
      <c r="A207" s="0" t="s">
        <v>14</v>
      </c>
      <c r="B207" s="0" t="s">
        <v>4375</v>
      </c>
      <c r="C207" s="0" t="s">
        <v>4376</v>
      </c>
      <c r="D207" s="0" t="s">
        <v>4387</v>
      </c>
      <c r="E207" s="0" t="s">
        <v>4388</v>
      </c>
      <c r="F207" s="0" t="s">
        <v>3848</v>
      </c>
      <c r="G207" s="0" t="s">
        <v>4389</v>
      </c>
    </row>
    <row customHeight="1" ht="11.25">
      <c r="A208" s="0" t="s">
        <v>14</v>
      </c>
      <c r="B208" s="0" t="s">
        <v>4375</v>
      </c>
      <c r="C208" s="0" t="s">
        <v>4376</v>
      </c>
      <c r="D208" s="0" t="s">
        <v>4390</v>
      </c>
      <c r="E208" s="0" t="s">
        <v>4391</v>
      </c>
      <c r="F208" s="0" t="s">
        <v>3848</v>
      </c>
      <c r="G208" s="0" t="s">
        <v>4392</v>
      </c>
    </row>
    <row customHeight="1" ht="11.25">
      <c r="A209" s="0" t="s">
        <v>14</v>
      </c>
      <c r="B209" s="0" t="s">
        <v>4375</v>
      </c>
      <c r="C209" s="0" t="s">
        <v>4376</v>
      </c>
      <c r="D209" s="0" t="s">
        <v>4393</v>
      </c>
      <c r="E209" s="0" t="s">
        <v>4394</v>
      </c>
      <c r="F209" s="0" t="s">
        <v>3848</v>
      </c>
      <c r="G209" s="0" t="s">
        <v>4395</v>
      </c>
    </row>
    <row customHeight="1" ht="11.25">
      <c r="A210" s="0" t="s">
        <v>14</v>
      </c>
      <c r="B210" s="0" t="s">
        <v>4375</v>
      </c>
      <c r="C210" s="0" t="s">
        <v>4376</v>
      </c>
      <c r="D210" s="0" t="s">
        <v>4396</v>
      </c>
      <c r="E210" s="0" t="s">
        <v>4397</v>
      </c>
      <c r="F210" s="0" t="s">
        <v>3848</v>
      </c>
      <c r="G210" s="0" t="s">
        <v>4398</v>
      </c>
    </row>
    <row customHeight="1" ht="11.25">
      <c r="A211" s="0" t="s">
        <v>14</v>
      </c>
      <c r="B211" s="0" t="s">
        <v>4375</v>
      </c>
      <c r="C211" s="0" t="s">
        <v>4376</v>
      </c>
      <c r="D211" s="0" t="s">
        <v>4399</v>
      </c>
      <c r="E211" s="0" t="s">
        <v>4400</v>
      </c>
      <c r="F211" s="0" t="s">
        <v>3848</v>
      </c>
      <c r="G211" s="0" t="s">
        <v>4401</v>
      </c>
    </row>
    <row customHeight="1" ht="11.25">
      <c r="A212" s="0" t="s">
        <v>14</v>
      </c>
      <c r="B212" s="0" t="s">
        <v>4375</v>
      </c>
      <c r="C212" s="0" t="s">
        <v>4376</v>
      </c>
      <c r="D212" s="0" t="s">
        <v>4402</v>
      </c>
      <c r="E212" s="0" t="s">
        <v>4403</v>
      </c>
      <c r="F212" s="0" t="s">
        <v>4017</v>
      </c>
      <c r="G212" s="0" t="s">
        <v>4404</v>
      </c>
    </row>
    <row customHeight="1" ht="11.25">
      <c r="A213" s="0" t="s">
        <v>14</v>
      </c>
      <c r="B213" s="0" t="s">
        <v>4405</v>
      </c>
      <c r="C213" s="0" t="s">
        <v>4406</v>
      </c>
      <c r="D213" s="0" t="s">
        <v>4208</v>
      </c>
      <c r="E213" s="0" t="s">
        <v>4407</v>
      </c>
      <c r="F213" s="0" t="s">
        <v>3848</v>
      </c>
      <c r="G213" s="0" t="s">
        <v>4408</v>
      </c>
    </row>
    <row customHeight="1" ht="11.25">
      <c r="A214" s="0" t="s">
        <v>14</v>
      </c>
      <c r="B214" s="0" t="s">
        <v>4405</v>
      </c>
      <c r="C214" s="0" t="s">
        <v>4406</v>
      </c>
      <c r="D214" s="0" t="s">
        <v>4409</v>
      </c>
      <c r="E214" s="0" t="s">
        <v>4410</v>
      </c>
      <c r="F214" s="0" t="s">
        <v>3848</v>
      </c>
      <c r="G214" s="0" t="s">
        <v>4411</v>
      </c>
    </row>
    <row customHeight="1" ht="11.25">
      <c r="A215" s="0" t="s">
        <v>14</v>
      </c>
      <c r="B215" s="0" t="s">
        <v>4405</v>
      </c>
      <c r="C215" s="0" t="s">
        <v>4406</v>
      </c>
      <c r="D215" s="0" t="s">
        <v>4412</v>
      </c>
      <c r="E215" s="0" t="s">
        <v>4413</v>
      </c>
      <c r="F215" s="0" t="s">
        <v>3848</v>
      </c>
      <c r="G215" s="0" t="s">
        <v>4414</v>
      </c>
    </row>
    <row customHeight="1" ht="11.25">
      <c r="A216" s="0" t="s">
        <v>14</v>
      </c>
      <c r="B216" s="0" t="s">
        <v>4405</v>
      </c>
      <c r="C216" s="0" t="s">
        <v>4406</v>
      </c>
      <c r="D216" s="0" t="s">
        <v>4415</v>
      </c>
      <c r="E216" s="0" t="s">
        <v>4416</v>
      </c>
      <c r="F216" s="0" t="s">
        <v>3848</v>
      </c>
      <c r="G216" s="0" t="s">
        <v>4417</v>
      </c>
    </row>
    <row customHeight="1" ht="11.25">
      <c r="A217" s="0" t="s">
        <v>14</v>
      </c>
      <c r="B217" s="0" t="s">
        <v>4405</v>
      </c>
      <c r="C217" s="0" t="s">
        <v>4406</v>
      </c>
      <c r="D217" s="0" t="s">
        <v>4405</v>
      </c>
      <c r="E217" s="0" t="s">
        <v>4406</v>
      </c>
      <c r="F217" s="0" t="s">
        <v>3845</v>
      </c>
      <c r="G217" s="0" t="s">
        <v>4418</v>
      </c>
    </row>
    <row customHeight="1" ht="11.25">
      <c r="A218" s="0" t="s">
        <v>14</v>
      </c>
      <c r="B218" s="0" t="s">
        <v>4405</v>
      </c>
      <c r="C218" s="0" t="s">
        <v>4406</v>
      </c>
      <c r="D218" s="0" t="s">
        <v>4419</v>
      </c>
      <c r="E218" s="0" t="s">
        <v>4420</v>
      </c>
      <c r="F218" s="0" t="s">
        <v>3848</v>
      </c>
      <c r="G218" s="0" t="s">
        <v>4421</v>
      </c>
    </row>
    <row customHeight="1" ht="11.25">
      <c r="A219" s="0" t="s">
        <v>14</v>
      </c>
      <c r="B219" s="0" t="s">
        <v>4405</v>
      </c>
      <c r="C219" s="0" t="s">
        <v>4406</v>
      </c>
      <c r="D219" s="0" t="s">
        <v>4422</v>
      </c>
      <c r="E219" s="0" t="s">
        <v>4423</v>
      </c>
      <c r="F219" s="0" t="s">
        <v>3848</v>
      </c>
      <c r="G219" s="0" t="s">
        <v>4424</v>
      </c>
    </row>
    <row customHeight="1" ht="11.25">
      <c r="A220" s="0" t="s">
        <v>14</v>
      </c>
      <c r="B220" s="0" t="s">
        <v>4405</v>
      </c>
      <c r="C220" s="0" t="s">
        <v>4406</v>
      </c>
      <c r="D220" s="0" t="s">
        <v>4425</v>
      </c>
      <c r="E220" s="0" t="s">
        <v>4426</v>
      </c>
      <c r="F220" s="0" t="s">
        <v>3848</v>
      </c>
      <c r="G220" s="0" t="s">
        <v>4427</v>
      </c>
    </row>
    <row customHeight="1" ht="11.25">
      <c r="A221" s="0" t="s">
        <v>14</v>
      </c>
      <c r="B221" s="0" t="s">
        <v>4405</v>
      </c>
      <c r="C221" s="0" t="s">
        <v>4406</v>
      </c>
      <c r="D221" s="0" t="s">
        <v>4428</v>
      </c>
      <c r="E221" s="0" t="s">
        <v>4429</v>
      </c>
      <c r="F221" s="0" t="s">
        <v>3848</v>
      </c>
      <c r="G221" s="0" t="s">
        <v>4430</v>
      </c>
    </row>
    <row customHeight="1" ht="11.25">
      <c r="A222" s="0" t="s">
        <v>14</v>
      </c>
      <c r="B222" s="0" t="s">
        <v>4405</v>
      </c>
      <c r="C222" s="0" t="s">
        <v>4406</v>
      </c>
      <c r="D222" s="0" t="s">
        <v>4431</v>
      </c>
      <c r="E222" s="0" t="s">
        <v>4432</v>
      </c>
      <c r="F222" s="0" t="s">
        <v>3848</v>
      </c>
      <c r="G222" s="0" t="s">
        <v>4433</v>
      </c>
    </row>
    <row customHeight="1" ht="11.25">
      <c r="A223" s="0" t="s">
        <v>14</v>
      </c>
      <c r="B223" s="0" t="s">
        <v>4434</v>
      </c>
      <c r="C223" s="0" t="s">
        <v>4435</v>
      </c>
      <c r="D223" s="0" t="s">
        <v>4436</v>
      </c>
      <c r="E223" s="0" t="s">
        <v>4437</v>
      </c>
      <c r="F223" s="0" t="s">
        <v>3848</v>
      </c>
      <c r="G223" s="0" t="s">
        <v>4438</v>
      </c>
    </row>
    <row customHeight="1" ht="11.25">
      <c r="A224" s="0" t="s">
        <v>14</v>
      </c>
      <c r="B224" s="0" t="s">
        <v>4434</v>
      </c>
      <c r="C224" s="0" t="s">
        <v>4435</v>
      </c>
      <c r="D224" s="0" t="s">
        <v>4439</v>
      </c>
      <c r="E224" s="0" t="s">
        <v>4440</v>
      </c>
      <c r="F224" s="0" t="s">
        <v>3848</v>
      </c>
      <c r="G224" s="0" t="s">
        <v>4441</v>
      </c>
    </row>
    <row customHeight="1" ht="11.25">
      <c r="A225" s="0" t="s">
        <v>14</v>
      </c>
      <c r="B225" s="0" t="s">
        <v>4434</v>
      </c>
      <c r="C225" s="0" t="s">
        <v>4435</v>
      </c>
      <c r="D225" s="0" t="s">
        <v>4442</v>
      </c>
      <c r="E225" s="0" t="s">
        <v>4443</v>
      </c>
      <c r="F225" s="0" t="s">
        <v>3848</v>
      </c>
      <c r="G225" s="0" t="s">
        <v>4444</v>
      </c>
    </row>
    <row customHeight="1" ht="11.25">
      <c r="A226" s="0" t="s">
        <v>14</v>
      </c>
      <c r="B226" s="0" t="s">
        <v>4434</v>
      </c>
      <c r="C226" s="0" t="s">
        <v>4435</v>
      </c>
      <c r="D226" s="0" t="s">
        <v>4445</v>
      </c>
      <c r="E226" s="0" t="s">
        <v>4446</v>
      </c>
      <c r="F226" s="0" t="s">
        <v>3848</v>
      </c>
      <c r="G226" s="0" t="s">
        <v>4447</v>
      </c>
    </row>
    <row customHeight="1" ht="11.25">
      <c r="A227" s="0" t="s">
        <v>14</v>
      </c>
      <c r="B227" s="0" t="s">
        <v>4434</v>
      </c>
      <c r="C227" s="0" t="s">
        <v>4435</v>
      </c>
      <c r="D227" s="0" t="s">
        <v>4448</v>
      </c>
      <c r="E227" s="0" t="s">
        <v>4449</v>
      </c>
      <c r="F227" s="0" t="s">
        <v>3848</v>
      </c>
      <c r="G227" s="0" t="s">
        <v>4450</v>
      </c>
    </row>
    <row customHeight="1" ht="11.25">
      <c r="A228" s="0" t="s">
        <v>14</v>
      </c>
      <c r="B228" s="0" t="s">
        <v>4434</v>
      </c>
      <c r="C228" s="0" t="s">
        <v>4435</v>
      </c>
      <c r="D228" s="0" t="s">
        <v>4451</v>
      </c>
      <c r="E228" s="0" t="s">
        <v>4452</v>
      </c>
      <c r="F228" s="0" t="s">
        <v>3848</v>
      </c>
      <c r="G228" s="0" t="s">
        <v>4453</v>
      </c>
    </row>
    <row customHeight="1" ht="11.25">
      <c r="A229" s="0" t="s">
        <v>14</v>
      </c>
      <c r="B229" s="0" t="s">
        <v>4434</v>
      </c>
      <c r="C229" s="0" t="s">
        <v>4435</v>
      </c>
      <c r="D229" s="0" t="s">
        <v>4434</v>
      </c>
      <c r="E229" s="0" t="s">
        <v>4435</v>
      </c>
      <c r="F229" s="0" t="s">
        <v>3845</v>
      </c>
      <c r="G229" s="0" t="s">
        <v>4454</v>
      </c>
    </row>
    <row customHeight="1" ht="11.25">
      <c r="A230" s="0" t="s">
        <v>14</v>
      </c>
      <c r="B230" s="0" t="s">
        <v>4434</v>
      </c>
      <c r="C230" s="0" t="s">
        <v>4435</v>
      </c>
      <c r="D230" s="0" t="s">
        <v>4455</v>
      </c>
      <c r="E230" s="0" t="s">
        <v>4456</v>
      </c>
      <c r="F230" s="0" t="s">
        <v>3848</v>
      </c>
      <c r="G230" s="0" t="s">
        <v>4457</v>
      </c>
    </row>
    <row customHeight="1" ht="11.25">
      <c r="A231" s="0" t="s">
        <v>14</v>
      </c>
      <c r="B231" s="0" t="s">
        <v>4434</v>
      </c>
      <c r="C231" s="0" t="s">
        <v>4435</v>
      </c>
      <c r="D231" s="0" t="s">
        <v>4458</v>
      </c>
      <c r="E231" s="0" t="s">
        <v>4459</v>
      </c>
      <c r="F231" s="0" t="s">
        <v>3848</v>
      </c>
      <c r="G231" s="0" t="s">
        <v>4460</v>
      </c>
    </row>
    <row customHeight="1" ht="11.25">
      <c r="A232" s="0" t="s">
        <v>14</v>
      </c>
      <c r="B232" s="0" t="s">
        <v>4434</v>
      </c>
      <c r="C232" s="0" t="s">
        <v>4435</v>
      </c>
      <c r="D232" s="0" t="s">
        <v>4461</v>
      </c>
      <c r="E232" s="0" t="s">
        <v>4462</v>
      </c>
      <c r="F232" s="0" t="s">
        <v>3848</v>
      </c>
      <c r="G232" s="0" t="s">
        <v>4463</v>
      </c>
    </row>
    <row customHeight="1" ht="11.25">
      <c r="A233" s="0" t="s">
        <v>14</v>
      </c>
      <c r="B233" s="0" t="s">
        <v>4434</v>
      </c>
      <c r="C233" s="0" t="s">
        <v>4435</v>
      </c>
      <c r="D233" s="0" t="s">
        <v>4464</v>
      </c>
      <c r="E233" s="0" t="s">
        <v>4465</v>
      </c>
      <c r="F233" s="0" t="s">
        <v>3848</v>
      </c>
      <c r="G233" s="0" t="s">
        <v>4466</v>
      </c>
    </row>
    <row customHeight="1" ht="11.25">
      <c r="A234" s="0" t="s">
        <v>14</v>
      </c>
      <c r="B234" s="0" t="s">
        <v>4434</v>
      </c>
      <c r="C234" s="0" t="s">
        <v>4435</v>
      </c>
      <c r="D234" s="0" t="s">
        <v>4467</v>
      </c>
      <c r="E234" s="0" t="s">
        <v>4468</v>
      </c>
      <c r="F234" s="0" t="s">
        <v>3848</v>
      </c>
      <c r="G234" s="0" t="s">
        <v>4469</v>
      </c>
    </row>
    <row customHeight="1" ht="11.25">
      <c r="A235" s="0" t="s">
        <v>14</v>
      </c>
      <c r="B235" s="0" t="s">
        <v>4434</v>
      </c>
      <c r="C235" s="0" t="s">
        <v>4435</v>
      </c>
      <c r="D235" s="0" t="s">
        <v>4470</v>
      </c>
      <c r="E235" s="0" t="s">
        <v>4471</v>
      </c>
      <c r="F235" s="0" t="s">
        <v>3848</v>
      </c>
      <c r="G235" s="0" t="s">
        <v>4472</v>
      </c>
    </row>
    <row customHeight="1" ht="11.25">
      <c r="A236" s="0" t="s">
        <v>14</v>
      </c>
      <c r="B236" s="0" t="s">
        <v>4434</v>
      </c>
      <c r="C236" s="0" t="s">
        <v>4435</v>
      </c>
      <c r="D236" s="0" t="s">
        <v>4473</v>
      </c>
      <c r="E236" s="0" t="s">
        <v>4474</v>
      </c>
      <c r="F236" s="0" t="s">
        <v>4017</v>
      </c>
      <c r="G236" s="0" t="s">
        <v>4475</v>
      </c>
    </row>
    <row customHeight="1" ht="11.25">
      <c r="A237" s="0" t="s">
        <v>14</v>
      </c>
      <c r="B237" s="0" t="s">
        <v>4476</v>
      </c>
      <c r="C237" s="0" t="s">
        <v>4477</v>
      </c>
      <c r="D237" s="0" t="s">
        <v>4478</v>
      </c>
      <c r="E237" s="0" t="s">
        <v>4479</v>
      </c>
      <c r="F237" s="0" t="s">
        <v>3848</v>
      </c>
      <c r="G237" s="0" t="s">
        <v>4480</v>
      </c>
    </row>
    <row customHeight="1" ht="11.25">
      <c r="A238" s="0" t="s">
        <v>14</v>
      </c>
      <c r="B238" s="0" t="s">
        <v>4476</v>
      </c>
      <c r="C238" s="0" t="s">
        <v>4477</v>
      </c>
      <c r="D238" s="0" t="s">
        <v>4481</v>
      </c>
      <c r="E238" s="0" t="s">
        <v>4482</v>
      </c>
      <c r="F238" s="0" t="s">
        <v>3848</v>
      </c>
      <c r="G238" s="0" t="s">
        <v>4483</v>
      </c>
    </row>
    <row customHeight="1" ht="11.25">
      <c r="A239" s="0" t="s">
        <v>14</v>
      </c>
      <c r="B239" s="0" t="s">
        <v>4476</v>
      </c>
      <c r="C239" s="0" t="s">
        <v>4477</v>
      </c>
      <c r="D239" s="0" t="s">
        <v>4484</v>
      </c>
      <c r="E239" s="0" t="s">
        <v>4485</v>
      </c>
      <c r="F239" s="0" t="s">
        <v>3848</v>
      </c>
      <c r="G239" s="0" t="s">
        <v>4486</v>
      </c>
    </row>
    <row customHeight="1" ht="11.25">
      <c r="A240" s="0" t="s">
        <v>14</v>
      </c>
      <c r="B240" s="0" t="s">
        <v>4476</v>
      </c>
      <c r="C240" s="0" t="s">
        <v>4477</v>
      </c>
      <c r="D240" s="0" t="s">
        <v>4487</v>
      </c>
      <c r="E240" s="0" t="s">
        <v>4488</v>
      </c>
      <c r="F240" s="0" t="s">
        <v>3848</v>
      </c>
      <c r="G240" s="0" t="s">
        <v>4489</v>
      </c>
    </row>
    <row customHeight="1" ht="11.25">
      <c r="A241" s="0" t="s">
        <v>14</v>
      </c>
      <c r="B241" s="0" t="s">
        <v>4476</v>
      </c>
      <c r="C241" s="0" t="s">
        <v>4477</v>
      </c>
      <c r="D241" s="0" t="s">
        <v>4490</v>
      </c>
      <c r="E241" s="0" t="s">
        <v>4491</v>
      </c>
      <c r="F241" s="0" t="s">
        <v>3848</v>
      </c>
      <c r="G241" s="0" t="s">
        <v>4492</v>
      </c>
    </row>
    <row customHeight="1" ht="11.25">
      <c r="A242" s="0" t="s">
        <v>14</v>
      </c>
      <c r="B242" s="0" t="s">
        <v>4476</v>
      </c>
      <c r="C242" s="0" t="s">
        <v>4477</v>
      </c>
      <c r="D242" s="0" t="s">
        <v>4493</v>
      </c>
      <c r="E242" s="0" t="s">
        <v>4494</v>
      </c>
      <c r="F242" s="0" t="s">
        <v>3848</v>
      </c>
      <c r="G242" s="0" t="s">
        <v>4495</v>
      </c>
    </row>
    <row customHeight="1" ht="11.25">
      <c r="A243" s="0" t="s">
        <v>14</v>
      </c>
      <c r="B243" s="0" t="s">
        <v>4476</v>
      </c>
      <c r="C243" s="0" t="s">
        <v>4477</v>
      </c>
      <c r="D243" s="0" t="s">
        <v>4476</v>
      </c>
      <c r="E243" s="0" t="s">
        <v>4477</v>
      </c>
      <c r="F243" s="0" t="s">
        <v>3845</v>
      </c>
      <c r="G243" s="0" t="s">
        <v>4496</v>
      </c>
    </row>
    <row customHeight="1" ht="11.25">
      <c r="A244" s="0" t="s">
        <v>14</v>
      </c>
      <c r="B244" s="0" t="s">
        <v>4476</v>
      </c>
      <c r="C244" s="0" t="s">
        <v>4477</v>
      </c>
      <c r="D244" s="0" t="s">
        <v>4497</v>
      </c>
      <c r="E244" s="0" t="s">
        <v>4498</v>
      </c>
      <c r="F244" s="0" t="s">
        <v>3848</v>
      </c>
      <c r="G244" s="0" t="s">
        <v>4499</v>
      </c>
    </row>
    <row customHeight="1" ht="11.25">
      <c r="A245" s="0" t="s">
        <v>14</v>
      </c>
      <c r="B245" s="0" t="s">
        <v>4476</v>
      </c>
      <c r="C245" s="0" t="s">
        <v>4477</v>
      </c>
      <c r="D245" s="0" t="s">
        <v>4500</v>
      </c>
      <c r="E245" s="0" t="s">
        <v>4501</v>
      </c>
      <c r="F245" s="0" t="s">
        <v>3848</v>
      </c>
      <c r="G245" s="0" t="s">
        <v>4502</v>
      </c>
    </row>
    <row customHeight="1" ht="11.25">
      <c r="A246" s="0" t="s">
        <v>14</v>
      </c>
      <c r="B246" s="0" t="s">
        <v>4476</v>
      </c>
      <c r="C246" s="0" t="s">
        <v>4477</v>
      </c>
      <c r="D246" s="0" t="s">
        <v>4503</v>
      </c>
      <c r="E246" s="0" t="s">
        <v>4504</v>
      </c>
      <c r="F246" s="0" t="s">
        <v>3848</v>
      </c>
      <c r="G246" s="0" t="s">
        <v>4505</v>
      </c>
    </row>
    <row customHeight="1" ht="11.25">
      <c r="A247" s="0" t="s">
        <v>14</v>
      </c>
      <c r="B247" s="0" t="s">
        <v>4476</v>
      </c>
      <c r="C247" s="0" t="s">
        <v>4477</v>
      </c>
      <c r="D247" s="0" t="s">
        <v>4506</v>
      </c>
      <c r="E247" s="0" t="s">
        <v>4507</v>
      </c>
      <c r="F247" s="0" t="s">
        <v>3848</v>
      </c>
      <c r="G247" s="0" t="s">
        <v>4508</v>
      </c>
    </row>
    <row customHeight="1" ht="11.25">
      <c r="A248" s="0" t="s">
        <v>14</v>
      </c>
      <c r="B248" s="0" t="s">
        <v>4476</v>
      </c>
      <c r="C248" s="0" t="s">
        <v>4477</v>
      </c>
      <c r="D248" s="0" t="s">
        <v>4509</v>
      </c>
      <c r="E248" s="0" t="s">
        <v>4510</v>
      </c>
      <c r="F248" s="0" t="s">
        <v>3848</v>
      </c>
      <c r="G248" s="0" t="s">
        <v>4511</v>
      </c>
    </row>
    <row customHeight="1" ht="11.25">
      <c r="A249" s="0" t="s">
        <v>14</v>
      </c>
      <c r="B249" s="0" t="s">
        <v>4476</v>
      </c>
      <c r="C249" s="0" t="s">
        <v>4477</v>
      </c>
      <c r="D249" s="0" t="s">
        <v>4512</v>
      </c>
      <c r="E249" s="0" t="s">
        <v>4513</v>
      </c>
      <c r="F249" s="0" t="s">
        <v>3848</v>
      </c>
      <c r="G249" s="0" t="s">
        <v>4514</v>
      </c>
    </row>
    <row customHeight="1" ht="11.25">
      <c r="A250" s="0" t="s">
        <v>14</v>
      </c>
      <c r="B250" s="0" t="s">
        <v>4476</v>
      </c>
      <c r="C250" s="0" t="s">
        <v>4477</v>
      </c>
      <c r="D250" s="0" t="s">
        <v>4515</v>
      </c>
      <c r="E250" s="0" t="s">
        <v>4516</v>
      </c>
      <c r="F250" s="0" t="s">
        <v>3848</v>
      </c>
      <c r="G250" s="0" t="s">
        <v>4517</v>
      </c>
    </row>
    <row customHeight="1" ht="11.25">
      <c r="A251" s="0" t="s">
        <v>14</v>
      </c>
      <c r="B251" s="0" t="s">
        <v>4518</v>
      </c>
      <c r="C251" s="0" t="s">
        <v>4519</v>
      </c>
      <c r="D251" s="0" t="s">
        <v>4520</v>
      </c>
      <c r="E251" s="0" t="s">
        <v>4521</v>
      </c>
      <c r="F251" s="0" t="s">
        <v>3848</v>
      </c>
      <c r="G251" s="0" t="s">
        <v>4522</v>
      </c>
    </row>
    <row customHeight="1" ht="11.25">
      <c r="A252" s="0" t="s">
        <v>14</v>
      </c>
      <c r="B252" s="0" t="s">
        <v>4518</v>
      </c>
      <c r="C252" s="0" t="s">
        <v>4519</v>
      </c>
      <c r="D252" s="0" t="s">
        <v>4523</v>
      </c>
      <c r="E252" s="0" t="s">
        <v>4524</v>
      </c>
      <c r="F252" s="0" t="s">
        <v>3848</v>
      </c>
      <c r="G252" s="0" t="s">
        <v>4525</v>
      </c>
    </row>
    <row customHeight="1" ht="11.25">
      <c r="A253" s="0" t="s">
        <v>14</v>
      </c>
      <c r="B253" s="0" t="s">
        <v>4518</v>
      </c>
      <c r="C253" s="0" t="s">
        <v>4519</v>
      </c>
      <c r="D253" s="0" t="s">
        <v>4442</v>
      </c>
      <c r="E253" s="0" t="s">
        <v>4526</v>
      </c>
      <c r="F253" s="0" t="s">
        <v>3848</v>
      </c>
      <c r="G253" s="0" t="s">
        <v>4527</v>
      </c>
    </row>
    <row customHeight="1" ht="11.25">
      <c r="A254" s="0" t="s">
        <v>14</v>
      </c>
      <c r="B254" s="0" t="s">
        <v>4518</v>
      </c>
      <c r="C254" s="0" t="s">
        <v>4519</v>
      </c>
      <c r="D254" s="0" t="s">
        <v>4528</v>
      </c>
      <c r="E254" s="0" t="s">
        <v>4529</v>
      </c>
      <c r="F254" s="0" t="s">
        <v>3848</v>
      </c>
      <c r="G254" s="0" t="s">
        <v>4530</v>
      </c>
    </row>
    <row customHeight="1" ht="11.25">
      <c r="A255" s="0" t="s">
        <v>14</v>
      </c>
      <c r="B255" s="0" t="s">
        <v>4518</v>
      </c>
      <c r="C255" s="0" t="s">
        <v>4519</v>
      </c>
      <c r="D255" s="0" t="s">
        <v>4531</v>
      </c>
      <c r="E255" s="0" t="s">
        <v>4532</v>
      </c>
      <c r="F255" s="0" t="s">
        <v>3848</v>
      </c>
      <c r="G255" s="0" t="s">
        <v>4533</v>
      </c>
    </row>
    <row customHeight="1" ht="11.25">
      <c r="A256" s="0" t="s">
        <v>14</v>
      </c>
      <c r="B256" s="0" t="s">
        <v>4518</v>
      </c>
      <c r="C256" s="0" t="s">
        <v>4519</v>
      </c>
      <c r="D256" s="0" t="s">
        <v>4518</v>
      </c>
      <c r="E256" s="0" t="s">
        <v>4519</v>
      </c>
      <c r="F256" s="0" t="s">
        <v>3845</v>
      </c>
      <c r="G256" s="0" t="s">
        <v>4534</v>
      </c>
    </row>
    <row customHeight="1" ht="11.25">
      <c r="A257" s="0" t="s">
        <v>14</v>
      </c>
      <c r="B257" s="0" t="s">
        <v>4518</v>
      </c>
      <c r="C257" s="0" t="s">
        <v>4519</v>
      </c>
      <c r="D257" s="0" t="s">
        <v>4535</v>
      </c>
      <c r="E257" s="0" t="s">
        <v>4536</v>
      </c>
      <c r="F257" s="0" t="s">
        <v>3848</v>
      </c>
      <c r="G257" s="0" t="s">
        <v>4537</v>
      </c>
    </row>
    <row customHeight="1" ht="11.25">
      <c r="A258" s="0" t="s">
        <v>14</v>
      </c>
      <c r="B258" s="0" t="s">
        <v>4518</v>
      </c>
      <c r="C258" s="0" t="s">
        <v>4519</v>
      </c>
      <c r="D258" s="0" t="s">
        <v>4538</v>
      </c>
      <c r="E258" s="0" t="s">
        <v>4539</v>
      </c>
      <c r="F258" s="0" t="s">
        <v>3848</v>
      </c>
      <c r="G258" s="0" t="s">
        <v>4540</v>
      </c>
    </row>
    <row customHeight="1" ht="11.25">
      <c r="A259" s="0" t="s">
        <v>14</v>
      </c>
      <c r="B259" s="0" t="s">
        <v>4518</v>
      </c>
      <c r="C259" s="0" t="s">
        <v>4519</v>
      </c>
      <c r="D259" s="0" t="s">
        <v>4541</v>
      </c>
      <c r="E259" s="0" t="s">
        <v>4542</v>
      </c>
      <c r="F259" s="0" t="s">
        <v>3848</v>
      </c>
      <c r="G259" s="0" t="s">
        <v>4543</v>
      </c>
    </row>
    <row customHeight="1" ht="11.25">
      <c r="A260" s="0" t="s">
        <v>14</v>
      </c>
      <c r="B260" s="0" t="s">
        <v>4518</v>
      </c>
      <c r="C260" s="0" t="s">
        <v>4519</v>
      </c>
      <c r="D260" s="0" t="s">
        <v>4544</v>
      </c>
      <c r="E260" s="0" t="s">
        <v>4545</v>
      </c>
      <c r="F260" s="0" t="s">
        <v>3848</v>
      </c>
      <c r="G260" s="0" t="s">
        <v>4546</v>
      </c>
    </row>
    <row customHeight="1" ht="11.25">
      <c r="A261" s="0" t="s">
        <v>14</v>
      </c>
      <c r="B261" s="0" t="s">
        <v>4518</v>
      </c>
      <c r="C261" s="0" t="s">
        <v>4519</v>
      </c>
      <c r="D261" s="0" t="s">
        <v>4547</v>
      </c>
      <c r="E261" s="0" t="s">
        <v>4548</v>
      </c>
      <c r="F261" s="0" t="s">
        <v>3848</v>
      </c>
      <c r="G261" s="0" t="s">
        <v>4549</v>
      </c>
    </row>
    <row customHeight="1" ht="11.25">
      <c r="A262" s="0" t="s">
        <v>14</v>
      </c>
      <c r="B262" s="0" t="s">
        <v>4518</v>
      </c>
      <c r="C262" s="0" t="s">
        <v>4519</v>
      </c>
      <c r="D262" s="0" t="s">
        <v>4467</v>
      </c>
      <c r="E262" s="0" t="s">
        <v>4550</v>
      </c>
      <c r="F262" s="0" t="s">
        <v>3848</v>
      </c>
      <c r="G262" s="0" t="s">
        <v>4551</v>
      </c>
    </row>
    <row customHeight="1" ht="11.25">
      <c r="A263" s="0" t="s">
        <v>14</v>
      </c>
      <c r="B263" s="0" t="s">
        <v>4518</v>
      </c>
      <c r="C263" s="0" t="s">
        <v>4519</v>
      </c>
      <c r="D263" s="0" t="s">
        <v>4552</v>
      </c>
      <c r="E263" s="0" t="s">
        <v>4553</v>
      </c>
      <c r="F263" s="0" t="s">
        <v>4017</v>
      </c>
      <c r="G263" s="0" t="s">
        <v>4554</v>
      </c>
    </row>
    <row customHeight="1" ht="11.25">
      <c r="A264" s="0" t="s">
        <v>14</v>
      </c>
      <c r="B264" s="0" t="s">
        <v>4555</v>
      </c>
      <c r="C264" s="0" t="s">
        <v>4556</v>
      </c>
      <c r="D264" s="0" t="s">
        <v>4557</v>
      </c>
      <c r="E264" s="0" t="s">
        <v>4558</v>
      </c>
      <c r="F264" s="0" t="s">
        <v>3848</v>
      </c>
      <c r="G264" s="0" t="s">
        <v>4559</v>
      </c>
    </row>
    <row customHeight="1" ht="11.25">
      <c r="A265" s="0" t="s">
        <v>14</v>
      </c>
      <c r="B265" s="0" t="s">
        <v>4555</v>
      </c>
      <c r="C265" s="0" t="s">
        <v>4556</v>
      </c>
      <c r="D265" s="0" t="s">
        <v>3952</v>
      </c>
      <c r="E265" s="0" t="s">
        <v>4560</v>
      </c>
      <c r="F265" s="0" t="s">
        <v>3848</v>
      </c>
      <c r="G265" s="0" t="s">
        <v>4561</v>
      </c>
    </row>
    <row customHeight="1" ht="11.25">
      <c r="A266" s="0" t="s">
        <v>14</v>
      </c>
      <c r="B266" s="0" t="s">
        <v>4555</v>
      </c>
      <c r="C266" s="0" t="s">
        <v>4556</v>
      </c>
      <c r="D266" s="0" t="s">
        <v>4562</v>
      </c>
      <c r="E266" s="0" t="s">
        <v>4563</v>
      </c>
      <c r="F266" s="0" t="s">
        <v>3848</v>
      </c>
      <c r="G266" s="0" t="s">
        <v>4564</v>
      </c>
    </row>
    <row customHeight="1" ht="11.25">
      <c r="A267" s="0" t="s">
        <v>14</v>
      </c>
      <c r="B267" s="0" t="s">
        <v>4555</v>
      </c>
      <c r="C267" s="0" t="s">
        <v>4556</v>
      </c>
      <c r="D267" s="0" t="s">
        <v>4565</v>
      </c>
      <c r="E267" s="0" t="s">
        <v>4566</v>
      </c>
      <c r="F267" s="0" t="s">
        <v>3848</v>
      </c>
      <c r="G267" s="0" t="s">
        <v>4567</v>
      </c>
    </row>
    <row customHeight="1" ht="11.25">
      <c r="A268" s="0" t="s">
        <v>14</v>
      </c>
      <c r="B268" s="0" t="s">
        <v>4555</v>
      </c>
      <c r="C268" s="0" t="s">
        <v>4556</v>
      </c>
      <c r="D268" s="0" t="s">
        <v>4568</v>
      </c>
      <c r="E268" s="0" t="s">
        <v>4569</v>
      </c>
      <c r="F268" s="0" t="s">
        <v>3848</v>
      </c>
      <c r="G268" s="0" t="s">
        <v>4570</v>
      </c>
    </row>
    <row customHeight="1" ht="11.25">
      <c r="A269" s="0" t="s">
        <v>14</v>
      </c>
      <c r="B269" s="0" t="s">
        <v>4555</v>
      </c>
      <c r="C269" s="0" t="s">
        <v>4556</v>
      </c>
      <c r="D269" s="0" t="s">
        <v>4571</v>
      </c>
      <c r="E269" s="0" t="s">
        <v>4572</v>
      </c>
      <c r="F269" s="0" t="s">
        <v>3848</v>
      </c>
      <c r="G269" s="0" t="s">
        <v>4573</v>
      </c>
    </row>
    <row customHeight="1" ht="11.25">
      <c r="A270" s="0" t="s">
        <v>14</v>
      </c>
      <c r="B270" s="0" t="s">
        <v>4555</v>
      </c>
      <c r="C270" s="0" t="s">
        <v>4556</v>
      </c>
      <c r="D270" s="0" t="s">
        <v>4555</v>
      </c>
      <c r="E270" s="0" t="s">
        <v>4556</v>
      </c>
      <c r="F270" s="0" t="s">
        <v>3845</v>
      </c>
      <c r="G270" s="0" t="s">
        <v>4574</v>
      </c>
    </row>
    <row customHeight="1" ht="11.25">
      <c r="A271" s="0" t="s">
        <v>14</v>
      </c>
      <c r="B271" s="0" t="s">
        <v>4555</v>
      </c>
      <c r="C271" s="0" t="s">
        <v>4556</v>
      </c>
      <c r="D271" s="0" t="s">
        <v>4575</v>
      </c>
      <c r="E271" s="0" t="s">
        <v>4576</v>
      </c>
      <c r="F271" s="0" t="s">
        <v>3848</v>
      </c>
      <c r="G271" s="0" t="s">
        <v>4577</v>
      </c>
    </row>
    <row customHeight="1" ht="11.25">
      <c r="A272" s="0" t="s">
        <v>14</v>
      </c>
      <c r="B272" s="0" t="s">
        <v>4555</v>
      </c>
      <c r="C272" s="0" t="s">
        <v>4556</v>
      </c>
      <c r="D272" s="0" t="s">
        <v>4578</v>
      </c>
      <c r="E272" s="0" t="s">
        <v>4579</v>
      </c>
      <c r="F272" s="0" t="s">
        <v>3848</v>
      </c>
      <c r="G272" s="0" t="s">
        <v>4580</v>
      </c>
    </row>
    <row customHeight="1" ht="11.25">
      <c r="A273" s="0" t="s">
        <v>14</v>
      </c>
      <c r="B273" s="0" t="s">
        <v>4555</v>
      </c>
      <c r="C273" s="0" t="s">
        <v>4556</v>
      </c>
      <c r="D273" s="0" t="s">
        <v>4581</v>
      </c>
      <c r="E273" s="0" t="s">
        <v>4582</v>
      </c>
      <c r="F273" s="0" t="s">
        <v>3848</v>
      </c>
      <c r="G273" s="0" t="s">
        <v>4583</v>
      </c>
    </row>
    <row customHeight="1" ht="11.25">
      <c r="A274" s="0" t="s">
        <v>14</v>
      </c>
      <c r="B274" s="0" t="s">
        <v>4555</v>
      </c>
      <c r="C274" s="0" t="s">
        <v>4556</v>
      </c>
      <c r="D274" s="0" t="s">
        <v>4584</v>
      </c>
      <c r="E274" s="0" t="s">
        <v>4585</v>
      </c>
      <c r="F274" s="0" t="s">
        <v>3848</v>
      </c>
      <c r="G274" s="0" t="s">
        <v>4586</v>
      </c>
    </row>
    <row customHeight="1" ht="11.25">
      <c r="A275" s="0" t="s">
        <v>14</v>
      </c>
      <c r="B275" s="0" t="s">
        <v>4555</v>
      </c>
      <c r="C275" s="0" t="s">
        <v>4556</v>
      </c>
      <c r="D275" s="0" t="s">
        <v>4069</v>
      </c>
      <c r="E275" s="0" t="s">
        <v>4587</v>
      </c>
      <c r="F275" s="0" t="s">
        <v>3848</v>
      </c>
      <c r="G275" s="0" t="s">
        <v>4588</v>
      </c>
    </row>
    <row customHeight="1" ht="11.25">
      <c r="A276" s="0" t="s">
        <v>14</v>
      </c>
      <c r="B276" s="0" t="s">
        <v>4555</v>
      </c>
      <c r="C276" s="0" t="s">
        <v>4556</v>
      </c>
      <c r="D276" s="0" t="s">
        <v>4589</v>
      </c>
      <c r="E276" s="0" t="s">
        <v>4590</v>
      </c>
      <c r="F276" s="0" t="s">
        <v>3848</v>
      </c>
      <c r="G276" s="0" t="s">
        <v>4591</v>
      </c>
    </row>
    <row customHeight="1" ht="11.25">
      <c r="A277" s="0" t="s">
        <v>14</v>
      </c>
      <c r="B277" s="0" t="s">
        <v>4555</v>
      </c>
      <c r="C277" s="0" t="s">
        <v>4556</v>
      </c>
      <c r="D277" s="0" t="s">
        <v>4592</v>
      </c>
      <c r="E277" s="0" t="s">
        <v>4593</v>
      </c>
      <c r="F277" s="0" t="s">
        <v>3848</v>
      </c>
      <c r="G277" s="0" t="s">
        <v>4594</v>
      </c>
    </row>
    <row customHeight="1" ht="11.25">
      <c r="A278" s="0" t="s">
        <v>14</v>
      </c>
      <c r="B278" s="0" t="s">
        <v>4555</v>
      </c>
      <c r="C278" s="0" t="s">
        <v>4556</v>
      </c>
      <c r="D278" s="0" t="s">
        <v>4595</v>
      </c>
      <c r="E278" s="0" t="s">
        <v>4596</v>
      </c>
      <c r="F278" s="0" t="s">
        <v>4017</v>
      </c>
      <c r="G278" s="0" t="s">
        <v>4597</v>
      </c>
    </row>
    <row customHeight="1" ht="11.25">
      <c r="A279" s="0" t="s">
        <v>14</v>
      </c>
      <c r="B279" s="0" t="s">
        <v>4598</v>
      </c>
      <c r="C279" s="0" t="s">
        <v>4599</v>
      </c>
      <c r="D279" s="0" t="s">
        <v>4600</v>
      </c>
      <c r="E279" s="0" t="s">
        <v>4601</v>
      </c>
      <c r="F279" s="0" t="s">
        <v>3848</v>
      </c>
      <c r="G279" s="0" t="s">
        <v>4602</v>
      </c>
    </row>
    <row customHeight="1" ht="11.25">
      <c r="A280" s="0" t="s">
        <v>14</v>
      </c>
      <c r="B280" s="0" t="s">
        <v>4598</v>
      </c>
      <c r="C280" s="0" t="s">
        <v>4599</v>
      </c>
      <c r="D280" s="0" t="s">
        <v>4603</v>
      </c>
      <c r="E280" s="0" t="s">
        <v>4604</v>
      </c>
      <c r="F280" s="0" t="s">
        <v>3848</v>
      </c>
      <c r="G280" s="0" t="s">
        <v>4605</v>
      </c>
    </row>
    <row customHeight="1" ht="11.25">
      <c r="A281" s="0" t="s">
        <v>14</v>
      </c>
      <c r="B281" s="0" t="s">
        <v>4598</v>
      </c>
      <c r="C281" s="0" t="s">
        <v>4599</v>
      </c>
      <c r="D281" s="0" t="s">
        <v>4606</v>
      </c>
      <c r="E281" s="0" t="s">
        <v>4607</v>
      </c>
      <c r="F281" s="0" t="s">
        <v>3848</v>
      </c>
      <c r="G281" s="0" t="s">
        <v>4608</v>
      </c>
    </row>
    <row customHeight="1" ht="11.25">
      <c r="A282" s="0" t="s">
        <v>14</v>
      </c>
      <c r="B282" s="0" t="s">
        <v>4598</v>
      </c>
      <c r="C282" s="0" t="s">
        <v>4599</v>
      </c>
      <c r="D282" s="0" t="s">
        <v>4609</v>
      </c>
      <c r="E282" s="0" t="s">
        <v>4610</v>
      </c>
      <c r="F282" s="0" t="s">
        <v>3848</v>
      </c>
      <c r="G282" s="0" t="s">
        <v>4611</v>
      </c>
    </row>
    <row customHeight="1" ht="11.25">
      <c r="A283" s="0" t="s">
        <v>14</v>
      </c>
      <c r="B283" s="0" t="s">
        <v>4598</v>
      </c>
      <c r="C283" s="0" t="s">
        <v>4599</v>
      </c>
      <c r="D283" s="0" t="s">
        <v>4612</v>
      </c>
      <c r="E283" s="0" t="s">
        <v>4613</v>
      </c>
      <c r="F283" s="0" t="s">
        <v>3848</v>
      </c>
      <c r="G283" s="0" t="s">
        <v>4614</v>
      </c>
    </row>
    <row customHeight="1" ht="11.25">
      <c r="A284" s="0" t="s">
        <v>14</v>
      </c>
      <c r="B284" s="0" t="s">
        <v>4598</v>
      </c>
      <c r="C284" s="0" t="s">
        <v>4599</v>
      </c>
      <c r="D284" s="0" t="s">
        <v>4615</v>
      </c>
      <c r="E284" s="0" t="s">
        <v>4616</v>
      </c>
      <c r="F284" s="0" t="s">
        <v>3848</v>
      </c>
      <c r="G284" s="0" t="s">
        <v>4617</v>
      </c>
    </row>
    <row customHeight="1" ht="11.25">
      <c r="A285" s="0" t="s">
        <v>14</v>
      </c>
      <c r="B285" s="0" t="s">
        <v>4598</v>
      </c>
      <c r="C285" s="0" t="s">
        <v>4599</v>
      </c>
      <c r="D285" s="0" t="s">
        <v>4618</v>
      </c>
      <c r="E285" s="0" t="s">
        <v>4619</v>
      </c>
      <c r="F285" s="0" t="s">
        <v>3848</v>
      </c>
      <c r="G285" s="0" t="s">
        <v>4620</v>
      </c>
    </row>
    <row customHeight="1" ht="11.25">
      <c r="A286" s="0" t="s">
        <v>14</v>
      </c>
      <c r="B286" s="0" t="s">
        <v>4598</v>
      </c>
      <c r="C286" s="0" t="s">
        <v>4599</v>
      </c>
      <c r="D286" s="0" t="s">
        <v>4621</v>
      </c>
      <c r="E286" s="0" t="s">
        <v>4622</v>
      </c>
      <c r="F286" s="0" t="s">
        <v>3848</v>
      </c>
      <c r="G286" s="0" t="s">
        <v>4623</v>
      </c>
    </row>
    <row customHeight="1" ht="11.25">
      <c r="A287" s="0" t="s">
        <v>14</v>
      </c>
      <c r="B287" s="0" t="s">
        <v>4598</v>
      </c>
      <c r="C287" s="0" t="s">
        <v>4599</v>
      </c>
      <c r="D287" s="0" t="s">
        <v>4598</v>
      </c>
      <c r="E287" s="0" t="s">
        <v>4599</v>
      </c>
      <c r="F287" s="0" t="s">
        <v>3845</v>
      </c>
      <c r="G287" s="0" t="s">
        <v>4624</v>
      </c>
    </row>
    <row customHeight="1" ht="11.25">
      <c r="A288" s="0" t="s">
        <v>14</v>
      </c>
      <c r="B288" s="0" t="s">
        <v>4598</v>
      </c>
      <c r="C288" s="0" t="s">
        <v>4599</v>
      </c>
      <c r="D288" s="0" t="s">
        <v>4625</v>
      </c>
      <c r="E288" s="0" t="s">
        <v>4626</v>
      </c>
      <c r="F288" s="0" t="s">
        <v>3883</v>
      </c>
      <c r="G288" s="0" t="s">
        <v>4627</v>
      </c>
    </row>
    <row customHeight="1" ht="11.25">
      <c r="A289" s="0" t="s">
        <v>14</v>
      </c>
      <c r="B289" s="0" t="s">
        <v>4598</v>
      </c>
      <c r="C289" s="0" t="s">
        <v>4599</v>
      </c>
      <c r="D289" s="0" t="s">
        <v>4628</v>
      </c>
      <c r="E289" s="0" t="s">
        <v>4629</v>
      </c>
      <c r="F289" s="0" t="s">
        <v>3848</v>
      </c>
      <c r="G289" s="0" t="s">
        <v>4630</v>
      </c>
    </row>
    <row customHeight="1" ht="11.25">
      <c r="A290" s="0" t="s">
        <v>14</v>
      </c>
      <c r="B290" s="0" t="s">
        <v>4598</v>
      </c>
      <c r="C290" s="0" t="s">
        <v>4599</v>
      </c>
      <c r="D290" s="0" t="s">
        <v>4631</v>
      </c>
      <c r="E290" s="0" t="s">
        <v>4632</v>
      </c>
      <c r="F290" s="0" t="s">
        <v>3848</v>
      </c>
      <c r="G290" s="0" t="s">
        <v>4633</v>
      </c>
    </row>
    <row customHeight="1" ht="11.25">
      <c r="A291" s="0" t="s">
        <v>14</v>
      </c>
      <c r="B291" s="0" t="s">
        <v>4634</v>
      </c>
      <c r="C291" s="0" t="s">
        <v>4635</v>
      </c>
      <c r="D291" s="0" t="s">
        <v>4636</v>
      </c>
      <c r="E291" s="0" t="s">
        <v>4637</v>
      </c>
      <c r="F291" s="0" t="s">
        <v>3848</v>
      </c>
      <c r="G291" s="0" t="s">
        <v>4638</v>
      </c>
    </row>
    <row customHeight="1" ht="11.25">
      <c r="A292" s="0" t="s">
        <v>14</v>
      </c>
      <c r="B292" s="0" t="s">
        <v>4634</v>
      </c>
      <c r="C292" s="0" t="s">
        <v>4635</v>
      </c>
      <c r="D292" s="0" t="s">
        <v>4639</v>
      </c>
      <c r="E292" s="0" t="s">
        <v>4640</v>
      </c>
      <c r="F292" s="0" t="s">
        <v>3848</v>
      </c>
      <c r="G292" s="0" t="s">
        <v>4641</v>
      </c>
    </row>
    <row customHeight="1" ht="11.25">
      <c r="A293" s="0" t="s">
        <v>14</v>
      </c>
      <c r="B293" s="0" t="s">
        <v>4634</v>
      </c>
      <c r="C293" s="0" t="s">
        <v>4635</v>
      </c>
      <c r="D293" s="0" t="s">
        <v>4642</v>
      </c>
      <c r="E293" s="0" t="s">
        <v>4643</v>
      </c>
      <c r="F293" s="0" t="s">
        <v>3848</v>
      </c>
      <c r="G293" s="0" t="s">
        <v>4644</v>
      </c>
    </row>
    <row customHeight="1" ht="11.25">
      <c r="A294" s="0" t="s">
        <v>14</v>
      </c>
      <c r="B294" s="0" t="s">
        <v>4634</v>
      </c>
      <c r="C294" s="0" t="s">
        <v>4635</v>
      </c>
      <c r="D294" s="0" t="s">
        <v>4645</v>
      </c>
      <c r="E294" s="0" t="s">
        <v>4646</v>
      </c>
      <c r="F294" s="0" t="s">
        <v>3848</v>
      </c>
      <c r="G294" s="0" t="s">
        <v>4647</v>
      </c>
    </row>
    <row customHeight="1" ht="11.25">
      <c r="A295" s="0" t="s">
        <v>14</v>
      </c>
      <c r="B295" s="0" t="s">
        <v>4634</v>
      </c>
      <c r="C295" s="0" t="s">
        <v>4635</v>
      </c>
      <c r="D295" s="0" t="s">
        <v>4648</v>
      </c>
      <c r="E295" s="0" t="s">
        <v>4649</v>
      </c>
      <c r="F295" s="0" t="s">
        <v>3848</v>
      </c>
      <c r="G295" s="0" t="s">
        <v>4650</v>
      </c>
    </row>
    <row customHeight="1" ht="11.25">
      <c r="A296" s="0" t="s">
        <v>14</v>
      </c>
      <c r="B296" s="0" t="s">
        <v>4634</v>
      </c>
      <c r="C296" s="0" t="s">
        <v>4635</v>
      </c>
      <c r="D296" s="0" t="s">
        <v>4651</v>
      </c>
      <c r="E296" s="0" t="s">
        <v>4652</v>
      </c>
      <c r="F296" s="0" t="s">
        <v>3848</v>
      </c>
      <c r="G296" s="0" t="s">
        <v>4653</v>
      </c>
    </row>
    <row customHeight="1" ht="11.25">
      <c r="A297" s="0" t="s">
        <v>14</v>
      </c>
      <c r="B297" s="0" t="s">
        <v>4634</v>
      </c>
      <c r="C297" s="0" t="s">
        <v>4635</v>
      </c>
      <c r="D297" s="0" t="s">
        <v>4654</v>
      </c>
      <c r="E297" s="0" t="s">
        <v>4655</v>
      </c>
      <c r="F297" s="0" t="s">
        <v>3848</v>
      </c>
      <c r="G297" s="0" t="s">
        <v>4656</v>
      </c>
    </row>
    <row customHeight="1" ht="11.25">
      <c r="A298" s="0" t="s">
        <v>14</v>
      </c>
      <c r="B298" s="0" t="s">
        <v>4634</v>
      </c>
      <c r="C298" s="0" t="s">
        <v>4635</v>
      </c>
      <c r="D298" s="0" t="s">
        <v>4045</v>
      </c>
      <c r="E298" s="0" t="s">
        <v>4657</v>
      </c>
      <c r="F298" s="0" t="s">
        <v>3848</v>
      </c>
      <c r="G298" s="0" t="s">
        <v>4658</v>
      </c>
    </row>
    <row customHeight="1" ht="11.25">
      <c r="A299" s="0" t="s">
        <v>14</v>
      </c>
      <c r="B299" s="0" t="s">
        <v>4634</v>
      </c>
      <c r="C299" s="0" t="s">
        <v>4635</v>
      </c>
      <c r="D299" s="0" t="s">
        <v>4659</v>
      </c>
      <c r="E299" s="0" t="s">
        <v>4660</v>
      </c>
      <c r="F299" s="0" t="s">
        <v>3848</v>
      </c>
      <c r="G299" s="0" t="s">
        <v>4661</v>
      </c>
    </row>
    <row customHeight="1" ht="11.25">
      <c r="A300" s="0" t="s">
        <v>14</v>
      </c>
      <c r="B300" s="0" t="s">
        <v>4634</v>
      </c>
      <c r="C300" s="0" t="s">
        <v>4635</v>
      </c>
      <c r="D300" s="0" t="s">
        <v>4662</v>
      </c>
      <c r="E300" s="0" t="s">
        <v>4663</v>
      </c>
      <c r="F300" s="0" t="s">
        <v>3848</v>
      </c>
      <c r="G300" s="0" t="s">
        <v>4664</v>
      </c>
    </row>
    <row customHeight="1" ht="11.25">
      <c r="A301" s="0" t="s">
        <v>14</v>
      </c>
      <c r="B301" s="0" t="s">
        <v>4634</v>
      </c>
      <c r="C301" s="0" t="s">
        <v>4635</v>
      </c>
      <c r="D301" s="0" t="s">
        <v>4665</v>
      </c>
      <c r="E301" s="0" t="s">
        <v>4666</v>
      </c>
      <c r="F301" s="0" t="s">
        <v>3848</v>
      </c>
      <c r="G301" s="0" t="s">
        <v>4667</v>
      </c>
    </row>
    <row customHeight="1" ht="11.25">
      <c r="A302" s="0" t="s">
        <v>14</v>
      </c>
      <c r="B302" s="0" t="s">
        <v>4634</v>
      </c>
      <c r="C302" s="0" t="s">
        <v>4635</v>
      </c>
      <c r="D302" s="0" t="s">
        <v>4634</v>
      </c>
      <c r="E302" s="0" t="s">
        <v>4635</v>
      </c>
      <c r="F302" s="0" t="s">
        <v>3845</v>
      </c>
      <c r="G302" s="0" t="s">
        <v>4668</v>
      </c>
    </row>
    <row customHeight="1" ht="11.25">
      <c r="A303" s="0" t="s">
        <v>14</v>
      </c>
      <c r="B303" s="0" t="s">
        <v>4634</v>
      </c>
      <c r="C303" s="0" t="s">
        <v>4635</v>
      </c>
      <c r="D303" s="0" t="s">
        <v>4669</v>
      </c>
      <c r="E303" s="0" t="s">
        <v>4670</v>
      </c>
      <c r="F303" s="0" t="s">
        <v>3848</v>
      </c>
      <c r="G303" s="0" t="s">
        <v>4671</v>
      </c>
    </row>
    <row customHeight="1" ht="11.25">
      <c r="A304" s="0" t="s">
        <v>14</v>
      </c>
      <c r="B304" s="0" t="s">
        <v>4634</v>
      </c>
      <c r="C304" s="0" t="s">
        <v>4635</v>
      </c>
      <c r="D304" s="0" t="s">
        <v>4200</v>
      </c>
      <c r="E304" s="0" t="s">
        <v>4672</v>
      </c>
      <c r="F304" s="0" t="s">
        <v>3848</v>
      </c>
      <c r="G304" s="0" t="s">
        <v>4673</v>
      </c>
    </row>
    <row customHeight="1" ht="11.25">
      <c r="A305" s="0" t="s">
        <v>14</v>
      </c>
      <c r="B305" s="0" t="s">
        <v>4634</v>
      </c>
      <c r="C305" s="0" t="s">
        <v>4635</v>
      </c>
      <c r="D305" s="0" t="s">
        <v>4674</v>
      </c>
      <c r="E305" s="0" t="s">
        <v>4675</v>
      </c>
      <c r="F305" s="0" t="s">
        <v>3848</v>
      </c>
      <c r="G305" s="0" t="s">
        <v>4676</v>
      </c>
    </row>
    <row customHeight="1" ht="11.25">
      <c r="A306" s="0" t="s">
        <v>14</v>
      </c>
      <c r="B306" s="0" t="s">
        <v>4634</v>
      </c>
      <c r="C306" s="0" t="s">
        <v>4635</v>
      </c>
      <c r="D306" s="0" t="s">
        <v>4677</v>
      </c>
      <c r="E306" s="0" t="s">
        <v>4678</v>
      </c>
      <c r="F306" s="0" t="s">
        <v>3848</v>
      </c>
      <c r="G306" s="0" t="s">
        <v>4679</v>
      </c>
    </row>
    <row customHeight="1" ht="11.25">
      <c r="A307" s="0" t="s">
        <v>14</v>
      </c>
      <c r="B307" s="0" t="s">
        <v>4634</v>
      </c>
      <c r="C307" s="0" t="s">
        <v>4635</v>
      </c>
      <c r="D307" s="0" t="s">
        <v>4680</v>
      </c>
      <c r="E307" s="0" t="s">
        <v>4681</v>
      </c>
      <c r="F307" s="0" t="s">
        <v>3883</v>
      </c>
      <c r="G307" s="0" t="s">
        <v>4682</v>
      </c>
    </row>
    <row customHeight="1" ht="11.25">
      <c r="A308" s="0" t="s">
        <v>14</v>
      </c>
      <c r="B308" s="0" t="s">
        <v>4683</v>
      </c>
      <c r="C308" s="0" t="s">
        <v>4684</v>
      </c>
      <c r="D308" s="0" t="s">
        <v>4685</v>
      </c>
      <c r="E308" s="0" t="s">
        <v>4686</v>
      </c>
      <c r="F308" s="0" t="s">
        <v>3848</v>
      </c>
      <c r="G308" s="0" t="s">
        <v>4687</v>
      </c>
    </row>
    <row customHeight="1" ht="11.25">
      <c r="A309" s="0" t="s">
        <v>14</v>
      </c>
      <c r="B309" s="0" t="s">
        <v>4683</v>
      </c>
      <c r="C309" s="0" t="s">
        <v>4684</v>
      </c>
      <c r="D309" s="0" t="s">
        <v>4688</v>
      </c>
      <c r="E309" s="0" t="s">
        <v>4689</v>
      </c>
      <c r="F309" s="0" t="s">
        <v>3848</v>
      </c>
      <c r="G309" s="0" t="s">
        <v>4690</v>
      </c>
    </row>
    <row customHeight="1" ht="11.25">
      <c r="A310" s="0" t="s">
        <v>14</v>
      </c>
      <c r="B310" s="0" t="s">
        <v>4683</v>
      </c>
      <c r="C310" s="0" t="s">
        <v>4684</v>
      </c>
      <c r="D310" s="0" t="s">
        <v>4691</v>
      </c>
      <c r="E310" s="0" t="s">
        <v>4692</v>
      </c>
      <c r="F310" s="0" t="s">
        <v>3848</v>
      </c>
      <c r="G310" s="0" t="s">
        <v>4693</v>
      </c>
    </row>
    <row customHeight="1" ht="11.25">
      <c r="A311" s="0" t="s">
        <v>14</v>
      </c>
      <c r="B311" s="0" t="s">
        <v>4683</v>
      </c>
      <c r="C311" s="0" t="s">
        <v>4684</v>
      </c>
      <c r="D311" s="0" t="s">
        <v>4694</v>
      </c>
      <c r="E311" s="0" t="s">
        <v>4695</v>
      </c>
      <c r="F311" s="0" t="s">
        <v>3848</v>
      </c>
      <c r="G311" s="0" t="s">
        <v>4696</v>
      </c>
    </row>
    <row customHeight="1" ht="11.25">
      <c r="A312" s="0" t="s">
        <v>14</v>
      </c>
      <c r="B312" s="0" t="s">
        <v>4683</v>
      </c>
      <c r="C312" s="0" t="s">
        <v>4684</v>
      </c>
      <c r="D312" s="0" t="s">
        <v>4697</v>
      </c>
      <c r="E312" s="0" t="s">
        <v>4698</v>
      </c>
      <c r="F312" s="0" t="s">
        <v>3848</v>
      </c>
      <c r="G312" s="0" t="s">
        <v>4699</v>
      </c>
    </row>
    <row customHeight="1" ht="11.25">
      <c r="A313" s="0" t="s">
        <v>14</v>
      </c>
      <c r="B313" s="0" t="s">
        <v>4683</v>
      </c>
      <c r="C313" s="0" t="s">
        <v>4684</v>
      </c>
      <c r="D313" s="0" t="s">
        <v>4700</v>
      </c>
      <c r="E313" s="0" t="s">
        <v>4701</v>
      </c>
      <c r="F313" s="0" t="s">
        <v>3848</v>
      </c>
      <c r="G313" s="0" t="s">
        <v>4702</v>
      </c>
    </row>
    <row customHeight="1" ht="11.25">
      <c r="A314" s="0" t="s">
        <v>14</v>
      </c>
      <c r="B314" s="0" t="s">
        <v>4683</v>
      </c>
      <c r="C314" s="0" t="s">
        <v>4684</v>
      </c>
      <c r="D314" s="0" t="s">
        <v>4703</v>
      </c>
      <c r="E314" s="0" t="s">
        <v>4704</v>
      </c>
      <c r="F314" s="0" t="s">
        <v>3848</v>
      </c>
      <c r="G314" s="0" t="s">
        <v>4705</v>
      </c>
    </row>
    <row customHeight="1" ht="11.25">
      <c r="A315" s="0" t="s">
        <v>14</v>
      </c>
      <c r="B315" s="0" t="s">
        <v>4683</v>
      </c>
      <c r="C315" s="0" t="s">
        <v>4684</v>
      </c>
      <c r="D315" s="0" t="s">
        <v>4706</v>
      </c>
      <c r="E315" s="0" t="s">
        <v>4707</v>
      </c>
      <c r="F315" s="0" t="s">
        <v>3848</v>
      </c>
      <c r="G315" s="0" t="s">
        <v>4708</v>
      </c>
    </row>
    <row customHeight="1" ht="11.25">
      <c r="A316" s="0" t="s">
        <v>14</v>
      </c>
      <c r="B316" s="0" t="s">
        <v>4683</v>
      </c>
      <c r="C316" s="0" t="s">
        <v>4684</v>
      </c>
      <c r="D316" s="0" t="s">
        <v>4683</v>
      </c>
      <c r="E316" s="0" t="s">
        <v>4684</v>
      </c>
      <c r="F316" s="0" t="s">
        <v>3845</v>
      </c>
      <c r="G316" s="0" t="s">
        <v>4709</v>
      </c>
    </row>
    <row customHeight="1" ht="11.25">
      <c r="A317" s="0" t="s">
        <v>14</v>
      </c>
      <c r="B317" s="0" t="s">
        <v>4683</v>
      </c>
      <c r="C317" s="0" t="s">
        <v>4684</v>
      </c>
      <c r="D317" s="0" t="s">
        <v>4710</v>
      </c>
      <c r="E317" s="0" t="s">
        <v>4711</v>
      </c>
      <c r="F317" s="0" t="s">
        <v>3848</v>
      </c>
      <c r="G317" s="0" t="s">
        <v>4712</v>
      </c>
    </row>
    <row customHeight="1" ht="11.25">
      <c r="A318" s="0" t="s">
        <v>14</v>
      </c>
      <c r="B318" s="0" t="s">
        <v>4683</v>
      </c>
      <c r="C318" s="0" t="s">
        <v>4684</v>
      </c>
      <c r="D318" s="0" t="s">
        <v>4713</v>
      </c>
      <c r="E318" s="0" t="s">
        <v>4714</v>
      </c>
      <c r="F318" s="0" t="s">
        <v>3848</v>
      </c>
      <c r="G318" s="0" t="s">
        <v>4715</v>
      </c>
    </row>
    <row customHeight="1" ht="11.25">
      <c r="A319" s="0" t="s">
        <v>14</v>
      </c>
      <c r="B319" s="0" t="s">
        <v>4683</v>
      </c>
      <c r="C319" s="0" t="s">
        <v>4684</v>
      </c>
      <c r="D319" s="0" t="s">
        <v>4716</v>
      </c>
      <c r="E319" s="0" t="s">
        <v>4717</v>
      </c>
      <c r="F319" s="0" t="s">
        <v>3848</v>
      </c>
      <c r="G319" s="0" t="s">
        <v>4718</v>
      </c>
    </row>
    <row customHeight="1" ht="11.25">
      <c r="A320" s="0" t="s">
        <v>14</v>
      </c>
      <c r="B320" s="0" t="s">
        <v>4683</v>
      </c>
      <c r="C320" s="0" t="s">
        <v>4684</v>
      </c>
      <c r="D320" s="0" t="s">
        <v>4719</v>
      </c>
      <c r="E320" s="0" t="s">
        <v>4720</v>
      </c>
      <c r="F320" s="0" t="s">
        <v>3848</v>
      </c>
      <c r="G320" s="0" t="s">
        <v>4721</v>
      </c>
    </row>
    <row customHeight="1" ht="11.25">
      <c r="A321" s="0" t="s">
        <v>14</v>
      </c>
      <c r="B321" s="0" t="s">
        <v>4683</v>
      </c>
      <c r="C321" s="0" t="s">
        <v>4684</v>
      </c>
      <c r="D321" s="0" t="s">
        <v>4722</v>
      </c>
      <c r="E321" s="0" t="s">
        <v>4723</v>
      </c>
      <c r="F321" s="0" t="s">
        <v>3848</v>
      </c>
      <c r="G321" s="0" t="s">
        <v>4724</v>
      </c>
    </row>
    <row customHeight="1" ht="11.25">
      <c r="A322" s="0" t="s">
        <v>14</v>
      </c>
      <c r="B322" s="0" t="s">
        <v>4725</v>
      </c>
      <c r="C322" s="0" t="s">
        <v>4726</v>
      </c>
      <c r="D322" s="0" t="s">
        <v>4727</v>
      </c>
      <c r="E322" s="0" t="s">
        <v>4728</v>
      </c>
      <c r="F322" s="0" t="s">
        <v>3848</v>
      </c>
      <c r="G322" s="0" t="s">
        <v>4729</v>
      </c>
    </row>
    <row customHeight="1" ht="11.25">
      <c r="A323" s="0" t="s">
        <v>14</v>
      </c>
      <c r="B323" s="0" t="s">
        <v>4725</v>
      </c>
      <c r="C323" s="0" t="s">
        <v>4726</v>
      </c>
      <c r="D323" s="0" t="s">
        <v>4730</v>
      </c>
      <c r="E323" s="0" t="s">
        <v>4731</v>
      </c>
      <c r="F323" s="0" t="s">
        <v>3848</v>
      </c>
      <c r="G323" s="0" t="s">
        <v>4732</v>
      </c>
    </row>
    <row customHeight="1" ht="11.25">
      <c r="A324" s="0" t="s">
        <v>14</v>
      </c>
      <c r="B324" s="0" t="s">
        <v>4725</v>
      </c>
      <c r="C324" s="0" t="s">
        <v>4726</v>
      </c>
      <c r="D324" s="0" t="s">
        <v>4733</v>
      </c>
      <c r="E324" s="0" t="s">
        <v>4734</v>
      </c>
      <c r="F324" s="0" t="s">
        <v>3848</v>
      </c>
      <c r="G324" s="0" t="s">
        <v>4735</v>
      </c>
    </row>
    <row customHeight="1" ht="11.25">
      <c r="A325" s="0" t="s">
        <v>14</v>
      </c>
      <c r="B325" s="0" t="s">
        <v>4725</v>
      </c>
      <c r="C325" s="0" t="s">
        <v>4726</v>
      </c>
      <c r="D325" s="0" t="s">
        <v>4736</v>
      </c>
      <c r="E325" s="0" t="s">
        <v>4737</v>
      </c>
      <c r="F325" s="0" t="s">
        <v>3848</v>
      </c>
      <c r="G325" s="0" t="s">
        <v>4738</v>
      </c>
    </row>
    <row customHeight="1" ht="11.25">
      <c r="A326" s="0" t="s">
        <v>14</v>
      </c>
      <c r="B326" s="0" t="s">
        <v>4725</v>
      </c>
      <c r="C326" s="0" t="s">
        <v>4726</v>
      </c>
      <c r="D326" s="0" t="s">
        <v>4739</v>
      </c>
      <c r="E326" s="0" t="s">
        <v>4740</v>
      </c>
      <c r="F326" s="0" t="s">
        <v>3848</v>
      </c>
      <c r="G326" s="0" t="s">
        <v>4741</v>
      </c>
    </row>
    <row customHeight="1" ht="11.25">
      <c r="A327" s="0" t="s">
        <v>14</v>
      </c>
      <c r="B327" s="0" t="s">
        <v>4725</v>
      </c>
      <c r="C327" s="0" t="s">
        <v>4726</v>
      </c>
      <c r="D327" s="0" t="s">
        <v>4612</v>
      </c>
      <c r="E327" s="0" t="s">
        <v>4742</v>
      </c>
      <c r="F327" s="0" t="s">
        <v>3848</v>
      </c>
      <c r="G327" s="0" t="s">
        <v>4743</v>
      </c>
    </row>
    <row customHeight="1" ht="11.25">
      <c r="A328" s="0" t="s">
        <v>14</v>
      </c>
      <c r="B328" s="0" t="s">
        <v>4725</v>
      </c>
      <c r="C328" s="0" t="s">
        <v>4726</v>
      </c>
      <c r="D328" s="0" t="s">
        <v>3853</v>
      </c>
      <c r="E328" s="0" t="s">
        <v>4744</v>
      </c>
      <c r="F328" s="0" t="s">
        <v>3848</v>
      </c>
      <c r="G328" s="0" t="s">
        <v>4745</v>
      </c>
    </row>
    <row customHeight="1" ht="11.25">
      <c r="A329" s="0" t="s">
        <v>14</v>
      </c>
      <c r="B329" s="0" t="s">
        <v>4725</v>
      </c>
      <c r="C329" s="0" t="s">
        <v>4726</v>
      </c>
      <c r="D329" s="0" t="s">
        <v>4746</v>
      </c>
      <c r="E329" s="0" t="s">
        <v>4747</v>
      </c>
      <c r="F329" s="0" t="s">
        <v>3848</v>
      </c>
      <c r="G329" s="0" t="s">
        <v>4748</v>
      </c>
    </row>
    <row customHeight="1" ht="11.25">
      <c r="A330" s="0" t="s">
        <v>14</v>
      </c>
      <c r="B330" s="0" t="s">
        <v>4725</v>
      </c>
      <c r="C330" s="0" t="s">
        <v>4726</v>
      </c>
      <c r="D330" s="0" t="s">
        <v>4725</v>
      </c>
      <c r="E330" s="0" t="s">
        <v>4726</v>
      </c>
      <c r="F330" s="0" t="s">
        <v>3845</v>
      </c>
      <c r="G330" s="0" t="s">
        <v>4749</v>
      </c>
    </row>
    <row customHeight="1" ht="11.25">
      <c r="A331" s="0" t="s">
        <v>14</v>
      </c>
      <c r="B331" s="0" t="s">
        <v>4725</v>
      </c>
      <c r="C331" s="0" t="s">
        <v>4726</v>
      </c>
      <c r="D331" s="0" t="s">
        <v>4750</v>
      </c>
      <c r="E331" s="0" t="s">
        <v>4751</v>
      </c>
      <c r="F331" s="0" t="s">
        <v>3848</v>
      </c>
      <c r="G331" s="0" t="s">
        <v>4752</v>
      </c>
    </row>
    <row customHeight="1" ht="11.25">
      <c r="A332" s="0" t="s">
        <v>14</v>
      </c>
      <c r="B332" s="0" t="s">
        <v>4725</v>
      </c>
      <c r="C332" s="0" t="s">
        <v>4726</v>
      </c>
      <c r="D332" s="0" t="s">
        <v>4753</v>
      </c>
      <c r="E332" s="0" t="s">
        <v>4754</v>
      </c>
      <c r="F332" s="0" t="s">
        <v>3848</v>
      </c>
      <c r="G332" s="0" t="s">
        <v>4755</v>
      </c>
    </row>
    <row customHeight="1" ht="11.25">
      <c r="A333" s="0" t="s">
        <v>14</v>
      </c>
      <c r="B333" s="0" t="s">
        <v>4725</v>
      </c>
      <c r="C333" s="0" t="s">
        <v>4726</v>
      </c>
      <c r="D333" s="0" t="s">
        <v>4756</v>
      </c>
      <c r="E333" s="0" t="s">
        <v>4757</v>
      </c>
      <c r="F333" s="0" t="s">
        <v>3848</v>
      </c>
      <c r="G333" s="0" t="s">
        <v>4758</v>
      </c>
    </row>
    <row customHeight="1" ht="11.25">
      <c r="A334" s="0" t="s">
        <v>14</v>
      </c>
      <c r="B334" s="0" t="s">
        <v>4725</v>
      </c>
      <c r="C334" s="0" t="s">
        <v>4726</v>
      </c>
      <c r="D334" s="0" t="s">
        <v>4759</v>
      </c>
      <c r="E334" s="0" t="s">
        <v>4760</v>
      </c>
      <c r="F334" s="0" t="s">
        <v>3848</v>
      </c>
      <c r="G334" s="0" t="s">
        <v>4761</v>
      </c>
    </row>
    <row customHeight="1" ht="11.25">
      <c r="A335" s="0" t="s">
        <v>14</v>
      </c>
      <c r="B335" s="0" t="s">
        <v>4725</v>
      </c>
      <c r="C335" s="0" t="s">
        <v>4726</v>
      </c>
      <c r="D335" s="0" t="s">
        <v>4467</v>
      </c>
      <c r="E335" s="0" t="s">
        <v>4762</v>
      </c>
      <c r="F335" s="0" t="s">
        <v>3848</v>
      </c>
      <c r="G335" s="0" t="s">
        <v>4763</v>
      </c>
    </row>
    <row customHeight="1" ht="11.25">
      <c r="A336" s="0" t="s">
        <v>14</v>
      </c>
      <c r="B336" s="0" t="s">
        <v>4725</v>
      </c>
      <c r="C336" s="0" t="s">
        <v>4726</v>
      </c>
      <c r="D336" s="0" t="s">
        <v>4764</v>
      </c>
      <c r="E336" s="0" t="s">
        <v>4765</v>
      </c>
      <c r="F336" s="0" t="s">
        <v>3848</v>
      </c>
      <c r="G336" s="0" t="s">
        <v>4766</v>
      </c>
    </row>
    <row customHeight="1" ht="11.25">
      <c r="A337" s="0" t="s">
        <v>14</v>
      </c>
      <c r="B337" s="0" t="s">
        <v>4725</v>
      </c>
      <c r="C337" s="0" t="s">
        <v>4726</v>
      </c>
      <c r="D337" s="0" t="s">
        <v>4767</v>
      </c>
      <c r="E337" s="0" t="s">
        <v>4768</v>
      </c>
      <c r="F337" s="0" t="s">
        <v>4017</v>
      </c>
      <c r="G337" s="0" t="s">
        <v>4769</v>
      </c>
    </row>
    <row customHeight="1" ht="11.25">
      <c r="A338" s="0" t="s">
        <v>14</v>
      </c>
      <c r="B338" s="0" t="s">
        <v>4770</v>
      </c>
      <c r="C338" s="0" t="s">
        <v>4771</v>
      </c>
      <c r="D338" s="0" t="s">
        <v>4772</v>
      </c>
      <c r="E338" s="0" t="s">
        <v>4773</v>
      </c>
      <c r="F338" s="0" t="s">
        <v>3848</v>
      </c>
      <c r="G338" s="0" t="s">
        <v>4774</v>
      </c>
    </row>
    <row customHeight="1" ht="11.25">
      <c r="A339" s="0" t="s">
        <v>14</v>
      </c>
      <c r="B339" s="0" t="s">
        <v>4770</v>
      </c>
      <c r="C339" s="0" t="s">
        <v>4771</v>
      </c>
      <c r="D339" s="0" t="s">
        <v>4775</v>
      </c>
      <c r="E339" s="0" t="s">
        <v>4776</v>
      </c>
      <c r="F339" s="0" t="s">
        <v>3848</v>
      </c>
      <c r="G339" s="0" t="s">
        <v>4777</v>
      </c>
    </row>
    <row customHeight="1" ht="11.25">
      <c r="A340" s="0" t="s">
        <v>14</v>
      </c>
      <c r="B340" s="0" t="s">
        <v>4770</v>
      </c>
      <c r="C340" s="0" t="s">
        <v>4771</v>
      </c>
      <c r="D340" s="0" t="s">
        <v>4659</v>
      </c>
      <c r="E340" s="0" t="s">
        <v>4778</v>
      </c>
      <c r="F340" s="0" t="s">
        <v>3848</v>
      </c>
      <c r="G340" s="0" t="s">
        <v>4779</v>
      </c>
    </row>
    <row customHeight="1" ht="11.25">
      <c r="A341" s="0" t="s">
        <v>14</v>
      </c>
      <c r="B341" s="0" t="s">
        <v>4770</v>
      </c>
      <c r="C341" s="0" t="s">
        <v>4771</v>
      </c>
      <c r="D341" s="0" t="s">
        <v>4780</v>
      </c>
      <c r="E341" s="0" t="s">
        <v>4781</v>
      </c>
      <c r="F341" s="0" t="s">
        <v>3848</v>
      </c>
      <c r="G341" s="0" t="s">
        <v>4782</v>
      </c>
    </row>
    <row customHeight="1" ht="11.25">
      <c r="A342" s="0" t="s">
        <v>14</v>
      </c>
      <c r="B342" s="0" t="s">
        <v>4770</v>
      </c>
      <c r="C342" s="0" t="s">
        <v>4771</v>
      </c>
      <c r="D342" s="0" t="s">
        <v>4783</v>
      </c>
      <c r="E342" s="0" t="s">
        <v>4784</v>
      </c>
      <c r="F342" s="0" t="s">
        <v>3848</v>
      </c>
      <c r="G342" s="0" t="s">
        <v>4785</v>
      </c>
    </row>
    <row customHeight="1" ht="11.25">
      <c r="A343" s="0" t="s">
        <v>14</v>
      </c>
      <c r="B343" s="0" t="s">
        <v>4770</v>
      </c>
      <c r="C343" s="0" t="s">
        <v>4771</v>
      </c>
      <c r="D343" s="0" t="s">
        <v>4786</v>
      </c>
      <c r="E343" s="0" t="s">
        <v>4787</v>
      </c>
      <c r="F343" s="0" t="s">
        <v>3848</v>
      </c>
      <c r="G343" s="0" t="s">
        <v>4788</v>
      </c>
    </row>
    <row customHeight="1" ht="11.25">
      <c r="A344" s="0" t="s">
        <v>14</v>
      </c>
      <c r="B344" s="0" t="s">
        <v>4770</v>
      </c>
      <c r="C344" s="0" t="s">
        <v>4771</v>
      </c>
      <c r="D344" s="0" t="s">
        <v>4789</v>
      </c>
      <c r="E344" s="0" t="s">
        <v>4790</v>
      </c>
      <c r="F344" s="0" t="s">
        <v>3848</v>
      </c>
      <c r="G344" s="0" t="s">
        <v>4791</v>
      </c>
    </row>
    <row customHeight="1" ht="11.25">
      <c r="A345" s="0" t="s">
        <v>14</v>
      </c>
      <c r="B345" s="0" t="s">
        <v>4770</v>
      </c>
      <c r="C345" s="0" t="s">
        <v>4771</v>
      </c>
      <c r="D345" s="0" t="s">
        <v>4792</v>
      </c>
      <c r="E345" s="0" t="s">
        <v>4793</v>
      </c>
      <c r="F345" s="0" t="s">
        <v>3848</v>
      </c>
      <c r="G345" s="0" t="s">
        <v>4794</v>
      </c>
    </row>
    <row customHeight="1" ht="11.25">
      <c r="A346" s="0" t="s">
        <v>14</v>
      </c>
      <c r="B346" s="0" t="s">
        <v>4770</v>
      </c>
      <c r="C346" s="0" t="s">
        <v>4771</v>
      </c>
      <c r="D346" s="0" t="s">
        <v>4770</v>
      </c>
      <c r="E346" s="0" t="s">
        <v>4771</v>
      </c>
      <c r="F346" s="0" t="s">
        <v>3845</v>
      </c>
      <c r="G346" s="0" t="s">
        <v>4795</v>
      </c>
    </row>
    <row customHeight="1" ht="11.25">
      <c r="A347" s="0" t="s">
        <v>14</v>
      </c>
      <c r="B347" s="0" t="s">
        <v>4770</v>
      </c>
      <c r="C347" s="0" t="s">
        <v>4771</v>
      </c>
      <c r="D347" s="0" t="s">
        <v>4796</v>
      </c>
      <c r="E347" s="0" t="s">
        <v>4797</v>
      </c>
      <c r="F347" s="0" t="s">
        <v>3883</v>
      </c>
      <c r="G347" s="0" t="s">
        <v>4798</v>
      </c>
    </row>
    <row customHeight="1" ht="11.25">
      <c r="A348" s="0" t="s">
        <v>14</v>
      </c>
      <c r="B348" s="0" t="s">
        <v>4770</v>
      </c>
      <c r="C348" s="0" t="s">
        <v>4771</v>
      </c>
      <c r="D348" s="0" t="s">
        <v>4799</v>
      </c>
      <c r="E348" s="0" t="s">
        <v>4800</v>
      </c>
      <c r="F348" s="0" t="s">
        <v>3848</v>
      </c>
      <c r="G348" s="0" t="s">
        <v>4801</v>
      </c>
    </row>
    <row customHeight="1" ht="11.25">
      <c r="A349" s="0" t="s">
        <v>14</v>
      </c>
      <c r="B349" s="0" t="s">
        <v>4802</v>
      </c>
      <c r="C349" s="0" t="s">
        <v>4803</v>
      </c>
      <c r="D349" s="0" t="s">
        <v>4804</v>
      </c>
      <c r="E349" s="0" t="s">
        <v>4805</v>
      </c>
      <c r="F349" s="0" t="s">
        <v>3848</v>
      </c>
      <c r="G349" s="0" t="s">
        <v>4806</v>
      </c>
    </row>
    <row customHeight="1" ht="11.25">
      <c r="A350" s="0" t="s">
        <v>14</v>
      </c>
      <c r="B350" s="0" t="s">
        <v>4802</v>
      </c>
      <c r="C350" s="0" t="s">
        <v>4803</v>
      </c>
      <c r="D350" s="0" t="s">
        <v>4807</v>
      </c>
      <c r="E350" s="0" t="s">
        <v>4808</v>
      </c>
      <c r="F350" s="0" t="s">
        <v>3848</v>
      </c>
      <c r="G350" s="0" t="s">
        <v>4809</v>
      </c>
    </row>
    <row customHeight="1" ht="11.25">
      <c r="A351" s="0" t="s">
        <v>14</v>
      </c>
      <c r="B351" s="0" t="s">
        <v>4802</v>
      </c>
      <c r="C351" s="0" t="s">
        <v>4803</v>
      </c>
      <c r="D351" s="0" t="s">
        <v>4810</v>
      </c>
      <c r="E351" s="0" t="s">
        <v>4811</v>
      </c>
      <c r="F351" s="0" t="s">
        <v>3848</v>
      </c>
      <c r="G351" s="0" t="s">
        <v>4812</v>
      </c>
    </row>
    <row customHeight="1" ht="11.25">
      <c r="A352" s="0" t="s">
        <v>14</v>
      </c>
      <c r="B352" s="0" t="s">
        <v>4802</v>
      </c>
      <c r="C352" s="0" t="s">
        <v>4803</v>
      </c>
      <c r="D352" s="0" t="s">
        <v>4813</v>
      </c>
      <c r="E352" s="0" t="s">
        <v>4814</v>
      </c>
      <c r="F352" s="0" t="s">
        <v>3848</v>
      </c>
      <c r="G352" s="0" t="s">
        <v>4815</v>
      </c>
    </row>
    <row customHeight="1" ht="11.25">
      <c r="A353" s="0" t="s">
        <v>14</v>
      </c>
      <c r="B353" s="0" t="s">
        <v>4802</v>
      </c>
      <c r="C353" s="0" t="s">
        <v>4803</v>
      </c>
      <c r="D353" s="0" t="s">
        <v>4816</v>
      </c>
      <c r="E353" s="0" t="s">
        <v>4817</v>
      </c>
      <c r="F353" s="0" t="s">
        <v>3848</v>
      </c>
      <c r="G353" s="0" t="s">
        <v>4818</v>
      </c>
    </row>
    <row customHeight="1" ht="11.25">
      <c r="A354" s="0" t="s">
        <v>14</v>
      </c>
      <c r="B354" s="0" t="s">
        <v>4802</v>
      </c>
      <c r="C354" s="0" t="s">
        <v>4803</v>
      </c>
      <c r="D354" s="0" t="s">
        <v>4819</v>
      </c>
      <c r="E354" s="0" t="s">
        <v>4820</v>
      </c>
      <c r="F354" s="0" t="s">
        <v>3848</v>
      </c>
      <c r="G354" s="0" t="s">
        <v>4821</v>
      </c>
    </row>
    <row customHeight="1" ht="11.25">
      <c r="A355" s="0" t="s">
        <v>14</v>
      </c>
      <c r="B355" s="0" t="s">
        <v>4802</v>
      </c>
      <c r="C355" s="0" t="s">
        <v>4803</v>
      </c>
      <c r="D355" s="0" t="s">
        <v>4822</v>
      </c>
      <c r="E355" s="0" t="s">
        <v>4823</v>
      </c>
      <c r="F355" s="0" t="s">
        <v>3848</v>
      </c>
      <c r="G355" s="0" t="s">
        <v>4824</v>
      </c>
    </row>
    <row customHeight="1" ht="11.25">
      <c r="A356" s="0" t="s">
        <v>14</v>
      </c>
      <c r="B356" s="0" t="s">
        <v>4802</v>
      </c>
      <c r="C356" s="0" t="s">
        <v>4803</v>
      </c>
      <c r="D356" s="0" t="s">
        <v>4802</v>
      </c>
      <c r="E356" s="0" t="s">
        <v>4803</v>
      </c>
      <c r="F356" s="0" t="s">
        <v>3845</v>
      </c>
      <c r="G356" s="0" t="s">
        <v>4825</v>
      </c>
    </row>
    <row customHeight="1" ht="11.25">
      <c r="A357" s="0" t="s">
        <v>14</v>
      </c>
      <c r="B357" s="0" t="s">
        <v>4802</v>
      </c>
      <c r="C357" s="0" t="s">
        <v>4803</v>
      </c>
      <c r="D357" s="0" t="s">
        <v>4826</v>
      </c>
      <c r="E357" s="0" t="s">
        <v>4827</v>
      </c>
      <c r="F357" s="0" t="s">
        <v>3883</v>
      </c>
      <c r="G357" s="0" t="s">
        <v>4828</v>
      </c>
    </row>
    <row customHeight="1" ht="11.25">
      <c r="A358" s="0" t="s">
        <v>14</v>
      </c>
      <c r="B358" s="0" t="s">
        <v>4802</v>
      </c>
      <c r="C358" s="0" t="s">
        <v>4803</v>
      </c>
      <c r="D358" s="0" t="s">
        <v>4829</v>
      </c>
      <c r="E358" s="0" t="s">
        <v>4830</v>
      </c>
      <c r="F358" s="0" t="s">
        <v>3848</v>
      </c>
      <c r="G358" s="0" t="s">
        <v>4831</v>
      </c>
    </row>
    <row customHeight="1" ht="11.25">
      <c r="A359" s="0" t="s">
        <v>14</v>
      </c>
      <c r="B359" s="0" t="s">
        <v>4802</v>
      </c>
      <c r="C359" s="0" t="s">
        <v>4803</v>
      </c>
      <c r="D359" s="0" t="s">
        <v>4832</v>
      </c>
      <c r="E359" s="0" t="s">
        <v>4833</v>
      </c>
      <c r="F359" s="0" t="s">
        <v>3848</v>
      </c>
      <c r="G359" s="0" t="s">
        <v>4834</v>
      </c>
    </row>
    <row customHeight="1" ht="11.25">
      <c r="A360" s="0" t="s">
        <v>14</v>
      </c>
      <c r="B360" s="0" t="s">
        <v>4835</v>
      </c>
      <c r="C360" s="0" t="s">
        <v>4836</v>
      </c>
      <c r="D360" s="0" t="s">
        <v>4837</v>
      </c>
      <c r="E360" s="0" t="s">
        <v>4838</v>
      </c>
      <c r="F360" s="0" t="s">
        <v>3848</v>
      </c>
      <c r="G360" s="0" t="s">
        <v>4839</v>
      </c>
    </row>
    <row customHeight="1" ht="11.25">
      <c r="A361" s="0" t="s">
        <v>14</v>
      </c>
      <c r="B361" s="0" t="s">
        <v>4835</v>
      </c>
      <c r="C361" s="0" t="s">
        <v>4836</v>
      </c>
      <c r="D361" s="0" t="s">
        <v>4840</v>
      </c>
      <c r="E361" s="0" t="s">
        <v>4841</v>
      </c>
      <c r="F361" s="0" t="s">
        <v>3848</v>
      </c>
      <c r="G361" s="0" t="s">
        <v>4842</v>
      </c>
    </row>
    <row customHeight="1" ht="11.25">
      <c r="A362" s="0" t="s">
        <v>14</v>
      </c>
      <c r="B362" s="0" t="s">
        <v>4835</v>
      </c>
      <c r="C362" s="0" t="s">
        <v>4836</v>
      </c>
      <c r="D362" s="0" t="s">
        <v>4843</v>
      </c>
      <c r="E362" s="0" t="s">
        <v>4844</v>
      </c>
      <c r="F362" s="0" t="s">
        <v>3848</v>
      </c>
      <c r="G362" s="0" t="s">
        <v>4845</v>
      </c>
    </row>
    <row customHeight="1" ht="11.25">
      <c r="A363" s="0" t="s">
        <v>14</v>
      </c>
      <c r="B363" s="0" t="s">
        <v>4835</v>
      </c>
      <c r="C363" s="0" t="s">
        <v>4836</v>
      </c>
      <c r="D363" s="0" t="s">
        <v>4846</v>
      </c>
      <c r="E363" s="0" t="s">
        <v>4847</v>
      </c>
      <c r="F363" s="0" t="s">
        <v>3848</v>
      </c>
      <c r="G363" s="0" t="s">
        <v>4848</v>
      </c>
    </row>
    <row customHeight="1" ht="11.25">
      <c r="A364" s="0" t="s">
        <v>14</v>
      </c>
      <c r="B364" s="0" t="s">
        <v>4835</v>
      </c>
      <c r="C364" s="0" t="s">
        <v>4836</v>
      </c>
      <c r="D364" s="0" t="s">
        <v>4849</v>
      </c>
      <c r="E364" s="0" t="s">
        <v>4850</v>
      </c>
      <c r="F364" s="0" t="s">
        <v>3848</v>
      </c>
      <c r="G364" s="0" t="s">
        <v>4851</v>
      </c>
    </row>
    <row customHeight="1" ht="11.25">
      <c r="A365" s="0" t="s">
        <v>14</v>
      </c>
      <c r="B365" s="0" t="s">
        <v>4835</v>
      </c>
      <c r="C365" s="0" t="s">
        <v>4836</v>
      </c>
      <c r="D365" s="0" t="s">
        <v>4852</v>
      </c>
      <c r="E365" s="0" t="s">
        <v>4853</v>
      </c>
      <c r="F365" s="0" t="s">
        <v>3848</v>
      </c>
      <c r="G365" s="0" t="s">
        <v>4854</v>
      </c>
    </row>
    <row customHeight="1" ht="11.25">
      <c r="A366" s="0" t="s">
        <v>14</v>
      </c>
      <c r="B366" s="0" t="s">
        <v>4835</v>
      </c>
      <c r="C366" s="0" t="s">
        <v>4836</v>
      </c>
      <c r="D366" s="0" t="s">
        <v>4855</v>
      </c>
      <c r="E366" s="0" t="s">
        <v>4856</v>
      </c>
      <c r="F366" s="0" t="s">
        <v>3848</v>
      </c>
      <c r="G366" s="0" t="s">
        <v>4857</v>
      </c>
    </row>
    <row customHeight="1" ht="11.25">
      <c r="A367" s="0" t="s">
        <v>14</v>
      </c>
      <c r="B367" s="0" t="s">
        <v>4835</v>
      </c>
      <c r="C367" s="0" t="s">
        <v>4836</v>
      </c>
      <c r="D367" s="0" t="s">
        <v>4858</v>
      </c>
      <c r="E367" s="0" t="s">
        <v>4859</v>
      </c>
      <c r="F367" s="0" t="s">
        <v>3848</v>
      </c>
      <c r="G367" s="0" t="s">
        <v>4860</v>
      </c>
    </row>
    <row customHeight="1" ht="11.25">
      <c r="A368" s="0" t="s">
        <v>14</v>
      </c>
      <c r="B368" s="0" t="s">
        <v>4835</v>
      </c>
      <c r="C368" s="0" t="s">
        <v>4836</v>
      </c>
      <c r="D368" s="0" t="s">
        <v>4861</v>
      </c>
      <c r="E368" s="0" t="s">
        <v>4862</v>
      </c>
      <c r="F368" s="0" t="s">
        <v>3848</v>
      </c>
      <c r="G368" s="0" t="s">
        <v>4863</v>
      </c>
    </row>
    <row customHeight="1" ht="11.25">
      <c r="A369" s="0" t="s">
        <v>14</v>
      </c>
      <c r="B369" s="0" t="s">
        <v>4835</v>
      </c>
      <c r="C369" s="0" t="s">
        <v>4836</v>
      </c>
      <c r="D369" s="0" t="s">
        <v>4864</v>
      </c>
      <c r="E369" s="0" t="s">
        <v>4865</v>
      </c>
      <c r="F369" s="0" t="s">
        <v>3848</v>
      </c>
      <c r="G369" s="0" t="s">
        <v>4866</v>
      </c>
    </row>
    <row customHeight="1" ht="11.25">
      <c r="A370" s="0" t="s">
        <v>14</v>
      </c>
      <c r="B370" s="0" t="s">
        <v>4835</v>
      </c>
      <c r="C370" s="0" t="s">
        <v>4836</v>
      </c>
      <c r="D370" s="0" t="s">
        <v>4835</v>
      </c>
      <c r="E370" s="0" t="s">
        <v>4836</v>
      </c>
      <c r="F370" s="0" t="s">
        <v>3845</v>
      </c>
      <c r="G370" s="0" t="s">
        <v>4867</v>
      </c>
    </row>
    <row customHeight="1" ht="11.25">
      <c r="A371" s="0" t="s">
        <v>14</v>
      </c>
      <c r="B371" s="0" t="s">
        <v>4835</v>
      </c>
      <c r="C371" s="0" t="s">
        <v>4836</v>
      </c>
      <c r="D371" s="0" t="s">
        <v>4868</v>
      </c>
      <c r="E371" s="0" t="s">
        <v>4869</v>
      </c>
      <c r="F371" s="0" t="s">
        <v>3848</v>
      </c>
      <c r="G371" s="0" t="s">
        <v>4870</v>
      </c>
    </row>
    <row customHeight="1" ht="11.25">
      <c r="A372" s="0" t="s">
        <v>14</v>
      </c>
      <c r="B372" s="0" t="s">
        <v>4835</v>
      </c>
      <c r="C372" s="0" t="s">
        <v>4836</v>
      </c>
      <c r="D372" s="0" t="s">
        <v>4871</v>
      </c>
      <c r="E372" s="0" t="s">
        <v>4872</v>
      </c>
      <c r="F372" s="0" t="s">
        <v>3848</v>
      </c>
      <c r="G372" s="0" t="s">
        <v>4873</v>
      </c>
    </row>
    <row customHeight="1" ht="11.25">
      <c r="A373" s="0" t="s">
        <v>14</v>
      </c>
      <c r="B373" s="0" t="s">
        <v>4835</v>
      </c>
      <c r="C373" s="0" t="s">
        <v>4836</v>
      </c>
      <c r="D373" s="0" t="s">
        <v>4874</v>
      </c>
      <c r="E373" s="0" t="s">
        <v>4875</v>
      </c>
      <c r="F373" s="0" t="s">
        <v>3848</v>
      </c>
      <c r="G373" s="0" t="s">
        <v>4876</v>
      </c>
    </row>
    <row customHeight="1" ht="11.25">
      <c r="A374" s="0" t="s">
        <v>14</v>
      </c>
      <c r="B374" s="0" t="s">
        <v>4835</v>
      </c>
      <c r="C374" s="0" t="s">
        <v>4836</v>
      </c>
      <c r="D374" s="0" t="s">
        <v>4877</v>
      </c>
      <c r="E374" s="0" t="s">
        <v>4878</v>
      </c>
      <c r="F374" s="0" t="s">
        <v>3848</v>
      </c>
      <c r="G374" s="0" t="s">
        <v>4879</v>
      </c>
    </row>
    <row customHeight="1" ht="11.25">
      <c r="A375" s="0" t="s">
        <v>14</v>
      </c>
      <c r="B375" s="0" t="s">
        <v>4835</v>
      </c>
      <c r="C375" s="0" t="s">
        <v>4836</v>
      </c>
      <c r="D375" s="0" t="s">
        <v>4880</v>
      </c>
      <c r="E375" s="0" t="s">
        <v>4881</v>
      </c>
      <c r="F375" s="0" t="s">
        <v>4017</v>
      </c>
      <c r="G375" s="0" t="s">
        <v>4882</v>
      </c>
    </row>
    <row customHeight="1" ht="11.25">
      <c r="A376" s="0" t="s">
        <v>14</v>
      </c>
      <c r="B376" s="0" t="s">
        <v>4883</v>
      </c>
      <c r="C376" s="0" t="s">
        <v>4884</v>
      </c>
      <c r="D376" s="0" t="s">
        <v>4885</v>
      </c>
      <c r="E376" s="0" t="s">
        <v>4886</v>
      </c>
      <c r="F376" s="0" t="s">
        <v>3848</v>
      </c>
      <c r="G376" s="0" t="s">
        <v>4887</v>
      </c>
    </row>
    <row customHeight="1" ht="11.25">
      <c r="A377" s="0" t="s">
        <v>14</v>
      </c>
      <c r="B377" s="0" t="s">
        <v>4883</v>
      </c>
      <c r="C377" s="0" t="s">
        <v>4884</v>
      </c>
      <c r="D377" s="0" t="s">
        <v>4888</v>
      </c>
      <c r="E377" s="0" t="s">
        <v>4889</v>
      </c>
      <c r="F377" s="0" t="s">
        <v>3848</v>
      </c>
      <c r="G377" s="0" t="s">
        <v>4890</v>
      </c>
    </row>
    <row customHeight="1" ht="11.25">
      <c r="A378" s="0" t="s">
        <v>14</v>
      </c>
      <c r="B378" s="0" t="s">
        <v>4883</v>
      </c>
      <c r="C378" s="0" t="s">
        <v>4884</v>
      </c>
      <c r="D378" s="0" t="s">
        <v>4810</v>
      </c>
      <c r="E378" s="0" t="s">
        <v>4891</v>
      </c>
      <c r="F378" s="0" t="s">
        <v>3848</v>
      </c>
      <c r="G378" s="0" t="s">
        <v>4892</v>
      </c>
    </row>
    <row customHeight="1" ht="11.25">
      <c r="A379" s="0" t="s">
        <v>14</v>
      </c>
      <c r="B379" s="0" t="s">
        <v>4883</v>
      </c>
      <c r="C379" s="0" t="s">
        <v>4884</v>
      </c>
      <c r="D379" s="0" t="s">
        <v>4308</v>
      </c>
      <c r="E379" s="0" t="s">
        <v>4893</v>
      </c>
      <c r="F379" s="0" t="s">
        <v>3848</v>
      </c>
      <c r="G379" s="0" t="s">
        <v>4894</v>
      </c>
    </row>
    <row customHeight="1" ht="11.25">
      <c r="A380" s="0" t="s">
        <v>14</v>
      </c>
      <c r="B380" s="0" t="s">
        <v>4883</v>
      </c>
      <c r="C380" s="0" t="s">
        <v>4884</v>
      </c>
      <c r="D380" s="0" t="s">
        <v>4895</v>
      </c>
      <c r="E380" s="0" t="s">
        <v>4896</v>
      </c>
      <c r="F380" s="0" t="s">
        <v>3848</v>
      </c>
      <c r="G380" s="0" t="s">
        <v>4897</v>
      </c>
    </row>
    <row customHeight="1" ht="11.25">
      <c r="A381" s="0" t="s">
        <v>14</v>
      </c>
      <c r="B381" s="0" t="s">
        <v>4883</v>
      </c>
      <c r="C381" s="0" t="s">
        <v>4884</v>
      </c>
      <c r="D381" s="0" t="s">
        <v>3853</v>
      </c>
      <c r="E381" s="0" t="s">
        <v>4898</v>
      </c>
      <c r="F381" s="0" t="s">
        <v>3848</v>
      </c>
      <c r="G381" s="0" t="s">
        <v>4899</v>
      </c>
    </row>
    <row customHeight="1" ht="11.25">
      <c r="A382" s="0" t="s">
        <v>14</v>
      </c>
      <c r="B382" s="0" t="s">
        <v>4883</v>
      </c>
      <c r="C382" s="0" t="s">
        <v>4884</v>
      </c>
      <c r="D382" s="0" t="s">
        <v>4900</v>
      </c>
      <c r="E382" s="0" t="s">
        <v>4901</v>
      </c>
      <c r="F382" s="0" t="s">
        <v>3848</v>
      </c>
      <c r="G382" s="0" t="s">
        <v>4902</v>
      </c>
    </row>
    <row customHeight="1" ht="11.25">
      <c r="A383" s="0" t="s">
        <v>14</v>
      </c>
      <c r="B383" s="0" t="s">
        <v>4883</v>
      </c>
      <c r="C383" s="0" t="s">
        <v>4884</v>
      </c>
      <c r="D383" s="0" t="s">
        <v>4903</v>
      </c>
      <c r="E383" s="0" t="s">
        <v>4904</v>
      </c>
      <c r="F383" s="0" t="s">
        <v>3848</v>
      </c>
      <c r="G383" s="0" t="s">
        <v>4905</v>
      </c>
    </row>
    <row customHeight="1" ht="11.25">
      <c r="A384" s="0" t="s">
        <v>14</v>
      </c>
      <c r="B384" s="0" t="s">
        <v>4883</v>
      </c>
      <c r="C384" s="0" t="s">
        <v>4884</v>
      </c>
      <c r="D384" s="0" t="s">
        <v>4883</v>
      </c>
      <c r="E384" s="0" t="s">
        <v>4884</v>
      </c>
      <c r="F384" s="0" t="s">
        <v>3845</v>
      </c>
      <c r="G384" s="0" t="s">
        <v>4906</v>
      </c>
    </row>
    <row customHeight="1" ht="11.25">
      <c r="A385" s="0" t="s">
        <v>14</v>
      </c>
      <c r="B385" s="0" t="s">
        <v>4883</v>
      </c>
      <c r="C385" s="0" t="s">
        <v>4884</v>
      </c>
      <c r="D385" s="0" t="s">
        <v>4907</v>
      </c>
      <c r="E385" s="0" t="s">
        <v>4908</v>
      </c>
      <c r="F385" s="0" t="s">
        <v>3848</v>
      </c>
      <c r="G385" s="0" t="s">
        <v>4909</v>
      </c>
    </row>
    <row customHeight="1" ht="11.25">
      <c r="A386" s="0" t="s">
        <v>14</v>
      </c>
      <c r="B386" s="0" t="s">
        <v>4883</v>
      </c>
      <c r="C386" s="0" t="s">
        <v>4884</v>
      </c>
      <c r="D386" s="0" t="s">
        <v>4910</v>
      </c>
      <c r="E386" s="0" t="s">
        <v>4911</v>
      </c>
      <c r="F386" s="0" t="s">
        <v>3848</v>
      </c>
      <c r="G386" s="0" t="s">
        <v>4912</v>
      </c>
    </row>
    <row customHeight="1" ht="11.25">
      <c r="A387" s="0" t="s">
        <v>14</v>
      </c>
      <c r="B387" s="0" t="s">
        <v>4883</v>
      </c>
      <c r="C387" s="0" t="s">
        <v>4884</v>
      </c>
      <c r="D387" s="0" t="s">
        <v>4913</v>
      </c>
      <c r="E387" s="0" t="s">
        <v>4914</v>
      </c>
      <c r="F387" s="0" t="s">
        <v>4017</v>
      </c>
      <c r="G387" s="0" t="s">
        <v>4915</v>
      </c>
    </row>
    <row customHeight="1" ht="11.25">
      <c r="A388" s="0" t="s">
        <v>14</v>
      </c>
      <c r="B388" s="0" t="s">
        <v>4883</v>
      </c>
      <c r="C388" s="0" t="s">
        <v>4884</v>
      </c>
      <c r="D388" s="0" t="s">
        <v>4916</v>
      </c>
      <c r="E388" s="0" t="s">
        <v>4917</v>
      </c>
      <c r="F388" s="0" t="s">
        <v>3883</v>
      </c>
      <c r="G388" s="0" t="s">
        <v>4918</v>
      </c>
    </row>
    <row customHeight="1" ht="11.25">
      <c r="A389" s="0" t="s">
        <v>14</v>
      </c>
      <c r="B389" s="0" t="s">
        <v>4919</v>
      </c>
      <c r="C389" s="0" t="s">
        <v>4920</v>
      </c>
      <c r="D389" s="0" t="s">
        <v>4921</v>
      </c>
      <c r="E389" s="0" t="s">
        <v>4922</v>
      </c>
      <c r="F389" s="0" t="s">
        <v>3848</v>
      </c>
      <c r="G389" s="0" t="s">
        <v>4923</v>
      </c>
    </row>
    <row customHeight="1" ht="11.25">
      <c r="A390" s="0" t="s">
        <v>14</v>
      </c>
      <c r="B390" s="0" t="s">
        <v>4919</v>
      </c>
      <c r="C390" s="0" t="s">
        <v>4920</v>
      </c>
      <c r="D390" s="0" t="s">
        <v>4924</v>
      </c>
      <c r="E390" s="0" t="s">
        <v>4925</v>
      </c>
      <c r="F390" s="0" t="s">
        <v>3848</v>
      </c>
      <c r="G390" s="0" t="s">
        <v>4926</v>
      </c>
    </row>
    <row customHeight="1" ht="11.25">
      <c r="A391" s="0" t="s">
        <v>14</v>
      </c>
      <c r="B391" s="0" t="s">
        <v>4919</v>
      </c>
      <c r="C391" s="0" t="s">
        <v>4920</v>
      </c>
      <c r="D391" s="0" t="s">
        <v>4927</v>
      </c>
      <c r="E391" s="0" t="s">
        <v>4928</v>
      </c>
      <c r="F391" s="0" t="s">
        <v>3848</v>
      </c>
      <c r="G391" s="0" t="s">
        <v>4929</v>
      </c>
    </row>
    <row customHeight="1" ht="11.25">
      <c r="A392" s="0" t="s">
        <v>14</v>
      </c>
      <c r="B392" s="0" t="s">
        <v>4919</v>
      </c>
      <c r="C392" s="0" t="s">
        <v>4920</v>
      </c>
      <c r="D392" s="0" t="s">
        <v>4930</v>
      </c>
      <c r="E392" s="0" t="s">
        <v>4931</v>
      </c>
      <c r="F392" s="0" t="s">
        <v>3848</v>
      </c>
      <c r="G392" s="0" t="s">
        <v>4932</v>
      </c>
    </row>
    <row customHeight="1" ht="11.25">
      <c r="A393" s="0" t="s">
        <v>14</v>
      </c>
      <c r="B393" s="0" t="s">
        <v>4919</v>
      </c>
      <c r="C393" s="0" t="s">
        <v>4920</v>
      </c>
      <c r="D393" s="0" t="s">
        <v>4933</v>
      </c>
      <c r="E393" s="0" t="s">
        <v>4934</v>
      </c>
      <c r="F393" s="0" t="s">
        <v>3848</v>
      </c>
      <c r="G393" s="0" t="s">
        <v>4935</v>
      </c>
    </row>
    <row customHeight="1" ht="11.25">
      <c r="A394" s="0" t="s">
        <v>14</v>
      </c>
      <c r="B394" s="0" t="s">
        <v>4919</v>
      </c>
      <c r="C394" s="0" t="s">
        <v>4920</v>
      </c>
      <c r="D394" s="0" t="s">
        <v>4936</v>
      </c>
      <c r="E394" s="0" t="s">
        <v>4937</v>
      </c>
      <c r="F394" s="0" t="s">
        <v>3848</v>
      </c>
      <c r="G394" s="0" t="s">
        <v>4938</v>
      </c>
    </row>
    <row customHeight="1" ht="11.25">
      <c r="A395" s="0" t="s">
        <v>14</v>
      </c>
      <c r="B395" s="0" t="s">
        <v>4919</v>
      </c>
      <c r="C395" s="0" t="s">
        <v>4920</v>
      </c>
      <c r="D395" s="0" t="s">
        <v>4939</v>
      </c>
      <c r="E395" s="0" t="s">
        <v>4940</v>
      </c>
      <c r="F395" s="0" t="s">
        <v>3848</v>
      </c>
      <c r="G395" s="0" t="s">
        <v>4941</v>
      </c>
    </row>
    <row customHeight="1" ht="11.25">
      <c r="A396" s="0" t="s">
        <v>14</v>
      </c>
      <c r="B396" s="0" t="s">
        <v>4919</v>
      </c>
      <c r="C396" s="0" t="s">
        <v>4920</v>
      </c>
      <c r="D396" s="0" t="s">
        <v>4092</v>
      </c>
      <c r="E396" s="0" t="s">
        <v>4942</v>
      </c>
      <c r="F396" s="0" t="s">
        <v>3848</v>
      </c>
      <c r="G396" s="0" t="s">
        <v>4943</v>
      </c>
    </row>
    <row customHeight="1" ht="11.25">
      <c r="A397" s="0" t="s">
        <v>14</v>
      </c>
      <c r="B397" s="0" t="s">
        <v>4919</v>
      </c>
      <c r="C397" s="0" t="s">
        <v>4920</v>
      </c>
      <c r="D397" s="0" t="s">
        <v>4944</v>
      </c>
      <c r="E397" s="0" t="s">
        <v>4945</v>
      </c>
      <c r="F397" s="0" t="s">
        <v>3848</v>
      </c>
      <c r="G397" s="0" t="s">
        <v>4946</v>
      </c>
    </row>
    <row customHeight="1" ht="11.25">
      <c r="A398" s="0" t="s">
        <v>14</v>
      </c>
      <c r="B398" s="0" t="s">
        <v>4919</v>
      </c>
      <c r="C398" s="0" t="s">
        <v>4920</v>
      </c>
      <c r="D398" s="0" t="s">
        <v>4947</v>
      </c>
      <c r="E398" s="0" t="s">
        <v>4948</v>
      </c>
      <c r="F398" s="0" t="s">
        <v>3848</v>
      </c>
      <c r="G398" s="0" t="s">
        <v>4949</v>
      </c>
    </row>
    <row customHeight="1" ht="11.25">
      <c r="A399" s="0" t="s">
        <v>14</v>
      </c>
      <c r="B399" s="0" t="s">
        <v>4919</v>
      </c>
      <c r="C399" s="0" t="s">
        <v>4920</v>
      </c>
      <c r="D399" s="0" t="s">
        <v>4950</v>
      </c>
      <c r="E399" s="0" t="s">
        <v>4951</v>
      </c>
      <c r="F399" s="0" t="s">
        <v>3848</v>
      </c>
      <c r="G399" s="0" t="s">
        <v>4952</v>
      </c>
    </row>
    <row customHeight="1" ht="11.25">
      <c r="A400" s="0" t="s">
        <v>14</v>
      </c>
      <c r="B400" s="0" t="s">
        <v>4919</v>
      </c>
      <c r="C400" s="0" t="s">
        <v>4920</v>
      </c>
      <c r="D400" s="0" t="s">
        <v>4953</v>
      </c>
      <c r="E400" s="0" t="s">
        <v>4954</v>
      </c>
      <c r="F400" s="0" t="s">
        <v>3848</v>
      </c>
      <c r="G400" s="0" t="s">
        <v>4955</v>
      </c>
    </row>
    <row customHeight="1" ht="11.25">
      <c r="A401" s="0" t="s">
        <v>14</v>
      </c>
      <c r="B401" s="0" t="s">
        <v>4919</v>
      </c>
      <c r="C401" s="0" t="s">
        <v>4920</v>
      </c>
      <c r="D401" s="0" t="s">
        <v>4956</v>
      </c>
      <c r="E401" s="0" t="s">
        <v>4957</v>
      </c>
      <c r="F401" s="0" t="s">
        <v>3848</v>
      </c>
      <c r="G401" s="0" t="s">
        <v>4958</v>
      </c>
    </row>
    <row customHeight="1" ht="11.25">
      <c r="A402" s="0" t="s">
        <v>14</v>
      </c>
      <c r="B402" s="0" t="s">
        <v>4919</v>
      </c>
      <c r="C402" s="0" t="s">
        <v>4920</v>
      </c>
      <c r="D402" s="0" t="s">
        <v>4959</v>
      </c>
      <c r="E402" s="0" t="s">
        <v>4960</v>
      </c>
      <c r="F402" s="0" t="s">
        <v>3848</v>
      </c>
      <c r="G402" s="0" t="s">
        <v>4961</v>
      </c>
    </row>
    <row customHeight="1" ht="11.25">
      <c r="A403" s="0" t="s">
        <v>14</v>
      </c>
      <c r="B403" s="0" t="s">
        <v>4919</v>
      </c>
      <c r="C403" s="0" t="s">
        <v>4920</v>
      </c>
      <c r="D403" s="0" t="s">
        <v>4919</v>
      </c>
      <c r="E403" s="0" t="s">
        <v>4920</v>
      </c>
      <c r="F403" s="0" t="s">
        <v>3845</v>
      </c>
      <c r="G403" s="0" t="s">
        <v>4962</v>
      </c>
    </row>
    <row customHeight="1" ht="11.25">
      <c r="A404" s="0" t="s">
        <v>14</v>
      </c>
      <c r="B404" s="0" t="s">
        <v>4919</v>
      </c>
      <c r="C404" s="0" t="s">
        <v>4920</v>
      </c>
      <c r="D404" s="0" t="s">
        <v>4963</v>
      </c>
      <c r="E404" s="0" t="s">
        <v>4964</v>
      </c>
      <c r="F404" s="0" t="s">
        <v>3848</v>
      </c>
      <c r="G404" s="0" t="s">
        <v>4965</v>
      </c>
    </row>
    <row customHeight="1" ht="11.25">
      <c r="A405" s="0" t="s">
        <v>14</v>
      </c>
      <c r="B405" s="0" t="s">
        <v>4919</v>
      </c>
      <c r="C405" s="0" t="s">
        <v>4920</v>
      </c>
      <c r="D405" s="0" t="s">
        <v>4966</v>
      </c>
      <c r="E405" s="0" t="s">
        <v>4967</v>
      </c>
      <c r="F405" s="0" t="s">
        <v>3848</v>
      </c>
      <c r="G405" s="0" t="s">
        <v>4968</v>
      </c>
    </row>
    <row customHeight="1" ht="11.25">
      <c r="A406" s="0" t="s">
        <v>14</v>
      </c>
      <c r="B406" s="0" t="s">
        <v>4919</v>
      </c>
      <c r="C406" s="0" t="s">
        <v>4920</v>
      </c>
      <c r="D406" s="0" t="s">
        <v>4969</v>
      </c>
      <c r="E406" s="0" t="s">
        <v>4970</v>
      </c>
      <c r="F406" s="0" t="s">
        <v>3848</v>
      </c>
      <c r="G406" s="0" t="s">
        <v>4971</v>
      </c>
    </row>
    <row customHeight="1" ht="11.25">
      <c r="A407" s="0" t="s">
        <v>14</v>
      </c>
      <c r="B407" s="0" t="s">
        <v>4919</v>
      </c>
      <c r="C407" s="0" t="s">
        <v>4920</v>
      </c>
      <c r="D407" s="0" t="s">
        <v>4972</v>
      </c>
      <c r="E407" s="0" t="s">
        <v>4973</v>
      </c>
      <c r="F407" s="0" t="s">
        <v>3848</v>
      </c>
      <c r="G407" s="0" t="s">
        <v>4974</v>
      </c>
    </row>
    <row customHeight="1" ht="11.25">
      <c r="A408" s="0" t="s">
        <v>14</v>
      </c>
      <c r="B408" s="0" t="s">
        <v>4975</v>
      </c>
      <c r="C408" s="0" t="s">
        <v>4976</v>
      </c>
      <c r="D408" s="0" t="s">
        <v>4977</v>
      </c>
      <c r="E408" s="0" t="s">
        <v>4978</v>
      </c>
      <c r="F408" s="0" t="s">
        <v>3848</v>
      </c>
      <c r="G408" s="0" t="s">
        <v>4979</v>
      </c>
    </row>
    <row customHeight="1" ht="11.25">
      <c r="A409" s="0" t="s">
        <v>14</v>
      </c>
      <c r="B409" s="0" t="s">
        <v>4975</v>
      </c>
      <c r="C409" s="0" t="s">
        <v>4976</v>
      </c>
      <c r="D409" s="0" t="s">
        <v>4980</v>
      </c>
      <c r="E409" s="0" t="s">
        <v>4981</v>
      </c>
      <c r="F409" s="0" t="s">
        <v>3848</v>
      </c>
      <c r="G409" s="0" t="s">
        <v>4982</v>
      </c>
    </row>
    <row customHeight="1" ht="11.25">
      <c r="A410" s="0" t="s">
        <v>14</v>
      </c>
      <c r="B410" s="0" t="s">
        <v>4975</v>
      </c>
      <c r="C410" s="0" t="s">
        <v>4976</v>
      </c>
      <c r="D410" s="0" t="s">
        <v>4983</v>
      </c>
      <c r="E410" s="0" t="s">
        <v>4984</v>
      </c>
      <c r="F410" s="0" t="s">
        <v>3848</v>
      </c>
      <c r="G410" s="0" t="s">
        <v>4985</v>
      </c>
    </row>
    <row customHeight="1" ht="11.25">
      <c r="A411" s="0" t="s">
        <v>14</v>
      </c>
      <c r="B411" s="0" t="s">
        <v>4975</v>
      </c>
      <c r="C411" s="0" t="s">
        <v>4976</v>
      </c>
      <c r="D411" s="0" t="s">
        <v>4133</v>
      </c>
      <c r="E411" s="0" t="s">
        <v>4986</v>
      </c>
      <c r="F411" s="0" t="s">
        <v>3848</v>
      </c>
      <c r="G411" s="0" t="s">
        <v>4987</v>
      </c>
    </row>
    <row customHeight="1" ht="11.25">
      <c r="A412" s="0" t="s">
        <v>14</v>
      </c>
      <c r="B412" s="0" t="s">
        <v>4975</v>
      </c>
      <c r="C412" s="0" t="s">
        <v>4976</v>
      </c>
      <c r="D412" s="0" t="s">
        <v>4988</v>
      </c>
      <c r="E412" s="0" t="s">
        <v>4989</v>
      </c>
      <c r="F412" s="0" t="s">
        <v>3848</v>
      </c>
      <c r="G412" s="0" t="s">
        <v>4990</v>
      </c>
    </row>
    <row customHeight="1" ht="11.25">
      <c r="A413" s="0" t="s">
        <v>14</v>
      </c>
      <c r="B413" s="0" t="s">
        <v>4975</v>
      </c>
      <c r="C413" s="0" t="s">
        <v>4976</v>
      </c>
      <c r="D413" s="0" t="s">
        <v>4991</v>
      </c>
      <c r="E413" s="0" t="s">
        <v>4992</v>
      </c>
      <c r="F413" s="0" t="s">
        <v>3848</v>
      </c>
      <c r="G413" s="0" t="s">
        <v>4993</v>
      </c>
    </row>
    <row customHeight="1" ht="11.25">
      <c r="A414" s="0" t="s">
        <v>14</v>
      </c>
      <c r="B414" s="0" t="s">
        <v>4975</v>
      </c>
      <c r="C414" s="0" t="s">
        <v>4976</v>
      </c>
      <c r="D414" s="0" t="s">
        <v>4994</v>
      </c>
      <c r="E414" s="0" t="s">
        <v>4995</v>
      </c>
      <c r="F414" s="0" t="s">
        <v>3848</v>
      </c>
      <c r="G414" s="0" t="s">
        <v>4996</v>
      </c>
    </row>
    <row customHeight="1" ht="11.25">
      <c r="A415" s="0" t="s">
        <v>14</v>
      </c>
      <c r="B415" s="0" t="s">
        <v>4975</v>
      </c>
      <c r="C415" s="0" t="s">
        <v>4976</v>
      </c>
      <c r="D415" s="0" t="s">
        <v>4997</v>
      </c>
      <c r="E415" s="0" t="s">
        <v>4998</v>
      </c>
      <c r="F415" s="0" t="s">
        <v>3848</v>
      </c>
      <c r="G415" s="0" t="s">
        <v>4999</v>
      </c>
    </row>
    <row customHeight="1" ht="11.25">
      <c r="A416" s="0" t="s">
        <v>14</v>
      </c>
      <c r="B416" s="0" t="s">
        <v>4975</v>
      </c>
      <c r="C416" s="0" t="s">
        <v>4976</v>
      </c>
      <c r="D416" s="0" t="s">
        <v>5000</v>
      </c>
      <c r="E416" s="0" t="s">
        <v>5001</v>
      </c>
      <c r="F416" s="0" t="s">
        <v>3848</v>
      </c>
      <c r="G416" s="0" t="s">
        <v>5002</v>
      </c>
    </row>
    <row customHeight="1" ht="11.25">
      <c r="A417" s="0" t="s">
        <v>14</v>
      </c>
      <c r="B417" s="0" t="s">
        <v>4975</v>
      </c>
      <c r="C417" s="0" t="s">
        <v>4976</v>
      </c>
      <c r="D417" s="0" t="s">
        <v>4975</v>
      </c>
      <c r="E417" s="0" t="s">
        <v>4976</v>
      </c>
      <c r="F417" s="0" t="s">
        <v>3845</v>
      </c>
      <c r="G417" s="0" t="s">
        <v>5003</v>
      </c>
    </row>
    <row customHeight="1" ht="11.25">
      <c r="A418" s="0" t="s">
        <v>14</v>
      </c>
      <c r="B418" s="0" t="s">
        <v>4975</v>
      </c>
      <c r="C418" s="0" t="s">
        <v>4976</v>
      </c>
      <c r="D418" s="0" t="s">
        <v>5004</v>
      </c>
      <c r="E418" s="0" t="s">
        <v>5005</v>
      </c>
      <c r="F418" s="0" t="s">
        <v>3848</v>
      </c>
      <c r="G418" s="0" t="s">
        <v>5006</v>
      </c>
    </row>
    <row customHeight="1" ht="11.25">
      <c r="A419" s="0" t="s">
        <v>14</v>
      </c>
      <c r="B419" s="0" t="s">
        <v>4975</v>
      </c>
      <c r="C419" s="0" t="s">
        <v>4976</v>
      </c>
      <c r="D419" s="0" t="s">
        <v>5007</v>
      </c>
      <c r="E419" s="0" t="s">
        <v>5008</v>
      </c>
      <c r="F419" s="0" t="s">
        <v>4017</v>
      </c>
      <c r="G419" s="0" t="s">
        <v>5009</v>
      </c>
    </row>
    <row customHeight="1" ht="11.25">
      <c r="A420" s="0" t="s">
        <v>14</v>
      </c>
      <c r="B420" s="0" t="s">
        <v>5010</v>
      </c>
      <c r="C420" s="0" t="s">
        <v>5011</v>
      </c>
      <c r="D420" s="0" t="s">
        <v>5012</v>
      </c>
      <c r="E420" s="0" t="s">
        <v>5013</v>
      </c>
      <c r="F420" s="0" t="s">
        <v>3848</v>
      </c>
      <c r="G420" s="0" t="s">
        <v>5014</v>
      </c>
    </row>
    <row customHeight="1" ht="11.25">
      <c r="A421" s="0" t="s">
        <v>14</v>
      </c>
      <c r="B421" s="0" t="s">
        <v>5010</v>
      </c>
      <c r="C421" s="0" t="s">
        <v>5011</v>
      </c>
      <c r="D421" s="0" t="s">
        <v>5015</v>
      </c>
      <c r="E421" s="0" t="s">
        <v>5016</v>
      </c>
      <c r="F421" s="0" t="s">
        <v>3848</v>
      </c>
      <c r="G421" s="0" t="s">
        <v>5017</v>
      </c>
    </row>
    <row customHeight="1" ht="11.25">
      <c r="A422" s="0" t="s">
        <v>14</v>
      </c>
      <c r="B422" s="0" t="s">
        <v>5010</v>
      </c>
      <c r="C422" s="0" t="s">
        <v>5011</v>
      </c>
      <c r="D422" s="0" t="s">
        <v>5018</v>
      </c>
      <c r="E422" s="0" t="s">
        <v>5019</v>
      </c>
      <c r="F422" s="0" t="s">
        <v>3848</v>
      </c>
      <c r="G422" s="0" t="s">
        <v>5020</v>
      </c>
    </row>
    <row customHeight="1" ht="11.25">
      <c r="A423" s="0" t="s">
        <v>14</v>
      </c>
      <c r="B423" s="0" t="s">
        <v>5010</v>
      </c>
      <c r="C423" s="0" t="s">
        <v>5011</v>
      </c>
      <c r="D423" s="0" t="s">
        <v>5021</v>
      </c>
      <c r="E423" s="0" t="s">
        <v>5022</v>
      </c>
      <c r="F423" s="0" t="s">
        <v>3848</v>
      </c>
      <c r="G423" s="0" t="s">
        <v>5023</v>
      </c>
    </row>
    <row customHeight="1" ht="11.25">
      <c r="A424" s="0" t="s">
        <v>14</v>
      </c>
      <c r="B424" s="0" t="s">
        <v>5010</v>
      </c>
      <c r="C424" s="0" t="s">
        <v>5011</v>
      </c>
      <c r="D424" s="0" t="s">
        <v>5024</v>
      </c>
      <c r="E424" s="0" t="s">
        <v>5025</v>
      </c>
      <c r="F424" s="0" t="s">
        <v>3848</v>
      </c>
      <c r="G424" s="0" t="s">
        <v>5026</v>
      </c>
    </row>
    <row customHeight="1" ht="11.25">
      <c r="A425" s="0" t="s">
        <v>14</v>
      </c>
      <c r="B425" s="0" t="s">
        <v>5010</v>
      </c>
      <c r="C425" s="0" t="s">
        <v>5011</v>
      </c>
      <c r="D425" s="0" t="s">
        <v>5027</v>
      </c>
      <c r="E425" s="0" t="s">
        <v>5028</v>
      </c>
      <c r="F425" s="0" t="s">
        <v>3848</v>
      </c>
      <c r="G425" s="0" t="s">
        <v>5029</v>
      </c>
    </row>
    <row customHeight="1" ht="11.25">
      <c r="A426" s="0" t="s">
        <v>14</v>
      </c>
      <c r="B426" s="0" t="s">
        <v>5010</v>
      </c>
      <c r="C426" s="0" t="s">
        <v>5011</v>
      </c>
      <c r="D426" s="0" t="s">
        <v>5030</v>
      </c>
      <c r="E426" s="0" t="s">
        <v>5031</v>
      </c>
      <c r="F426" s="0" t="s">
        <v>3848</v>
      </c>
      <c r="G426" s="0" t="s">
        <v>5032</v>
      </c>
    </row>
    <row customHeight="1" ht="11.25">
      <c r="A427" s="0" t="s">
        <v>14</v>
      </c>
      <c r="B427" s="0" t="s">
        <v>5010</v>
      </c>
      <c r="C427" s="0" t="s">
        <v>5011</v>
      </c>
      <c r="D427" s="0" t="s">
        <v>5033</v>
      </c>
      <c r="E427" s="0" t="s">
        <v>5034</v>
      </c>
      <c r="F427" s="0" t="s">
        <v>3848</v>
      </c>
      <c r="G427" s="0" t="s">
        <v>5035</v>
      </c>
    </row>
    <row customHeight="1" ht="11.25">
      <c r="A428" s="0" t="s">
        <v>14</v>
      </c>
      <c r="B428" s="0" t="s">
        <v>5010</v>
      </c>
      <c r="C428" s="0" t="s">
        <v>5011</v>
      </c>
      <c r="D428" s="0" t="s">
        <v>5036</v>
      </c>
      <c r="E428" s="0" t="s">
        <v>5037</v>
      </c>
      <c r="F428" s="0" t="s">
        <v>3848</v>
      </c>
      <c r="G428" s="0" t="s">
        <v>5038</v>
      </c>
    </row>
    <row customHeight="1" ht="11.25">
      <c r="A429" s="0" t="s">
        <v>14</v>
      </c>
      <c r="B429" s="0" t="s">
        <v>5010</v>
      </c>
      <c r="C429" s="0" t="s">
        <v>5011</v>
      </c>
      <c r="D429" s="0" t="s">
        <v>4983</v>
      </c>
      <c r="E429" s="0" t="s">
        <v>5039</v>
      </c>
      <c r="F429" s="0" t="s">
        <v>3848</v>
      </c>
      <c r="G429" s="0" t="s">
        <v>5040</v>
      </c>
    </row>
    <row customHeight="1" ht="11.25">
      <c r="A430" s="0" t="s">
        <v>14</v>
      </c>
      <c r="B430" s="0" t="s">
        <v>5010</v>
      </c>
      <c r="C430" s="0" t="s">
        <v>5011</v>
      </c>
      <c r="D430" s="0" t="s">
        <v>4035</v>
      </c>
      <c r="E430" s="0" t="s">
        <v>5041</v>
      </c>
      <c r="F430" s="0" t="s">
        <v>3848</v>
      </c>
      <c r="G430" s="0" t="s">
        <v>5042</v>
      </c>
    </row>
    <row customHeight="1" ht="11.25">
      <c r="A431" s="0" t="s">
        <v>14</v>
      </c>
      <c r="B431" s="0" t="s">
        <v>5010</v>
      </c>
      <c r="C431" s="0" t="s">
        <v>5011</v>
      </c>
      <c r="D431" s="0" t="s">
        <v>5043</v>
      </c>
      <c r="E431" s="0" t="s">
        <v>5044</v>
      </c>
      <c r="F431" s="0" t="s">
        <v>3848</v>
      </c>
      <c r="G431" s="0" t="s">
        <v>5045</v>
      </c>
    </row>
    <row customHeight="1" ht="11.25">
      <c r="A432" s="0" t="s">
        <v>14</v>
      </c>
      <c r="B432" s="0" t="s">
        <v>5010</v>
      </c>
      <c r="C432" s="0" t="s">
        <v>5011</v>
      </c>
      <c r="D432" s="0" t="s">
        <v>5046</v>
      </c>
      <c r="E432" s="0" t="s">
        <v>5047</v>
      </c>
      <c r="F432" s="0" t="s">
        <v>3848</v>
      </c>
      <c r="G432" s="0" t="s">
        <v>5048</v>
      </c>
    </row>
    <row customHeight="1" ht="11.25">
      <c r="A433" s="0" t="s">
        <v>14</v>
      </c>
      <c r="B433" s="0" t="s">
        <v>5010</v>
      </c>
      <c r="C433" s="0" t="s">
        <v>5011</v>
      </c>
      <c r="D433" s="0" t="s">
        <v>5049</v>
      </c>
      <c r="E433" s="0" t="s">
        <v>5050</v>
      </c>
      <c r="F433" s="0" t="s">
        <v>3848</v>
      </c>
      <c r="G433" s="0" t="s">
        <v>5051</v>
      </c>
    </row>
    <row customHeight="1" ht="11.25">
      <c r="A434" s="0" t="s">
        <v>14</v>
      </c>
      <c r="B434" s="0" t="s">
        <v>5010</v>
      </c>
      <c r="C434" s="0" t="s">
        <v>5011</v>
      </c>
      <c r="D434" s="0" t="s">
        <v>5052</v>
      </c>
      <c r="E434" s="0" t="s">
        <v>5053</v>
      </c>
      <c r="F434" s="0" t="s">
        <v>3848</v>
      </c>
      <c r="G434" s="0" t="s">
        <v>5054</v>
      </c>
    </row>
    <row customHeight="1" ht="11.25">
      <c r="A435" s="0" t="s">
        <v>14</v>
      </c>
      <c r="B435" s="0" t="s">
        <v>5010</v>
      </c>
      <c r="C435" s="0" t="s">
        <v>5011</v>
      </c>
      <c r="D435" s="0" t="s">
        <v>4415</v>
      </c>
      <c r="E435" s="0" t="s">
        <v>5055</v>
      </c>
      <c r="F435" s="0" t="s">
        <v>3848</v>
      </c>
      <c r="G435" s="0" t="s">
        <v>5056</v>
      </c>
    </row>
    <row customHeight="1" ht="11.25">
      <c r="A436" s="0" t="s">
        <v>14</v>
      </c>
      <c r="B436" s="0" t="s">
        <v>5010</v>
      </c>
      <c r="C436" s="0" t="s">
        <v>5011</v>
      </c>
      <c r="D436" s="0" t="s">
        <v>5057</v>
      </c>
      <c r="E436" s="0" t="s">
        <v>5058</v>
      </c>
      <c r="F436" s="0" t="s">
        <v>3848</v>
      </c>
      <c r="G436" s="0" t="s">
        <v>5059</v>
      </c>
    </row>
    <row customHeight="1" ht="11.25">
      <c r="A437" s="0" t="s">
        <v>14</v>
      </c>
      <c r="B437" s="0" t="s">
        <v>5010</v>
      </c>
      <c r="C437" s="0" t="s">
        <v>5011</v>
      </c>
      <c r="D437" s="0" t="s">
        <v>5060</v>
      </c>
      <c r="E437" s="0" t="s">
        <v>5061</v>
      </c>
      <c r="F437" s="0" t="s">
        <v>3848</v>
      </c>
      <c r="G437" s="0" t="s">
        <v>5062</v>
      </c>
    </row>
    <row customHeight="1" ht="11.25">
      <c r="A438" s="0" t="s">
        <v>14</v>
      </c>
      <c r="B438" s="0" t="s">
        <v>5010</v>
      </c>
      <c r="C438" s="0" t="s">
        <v>5011</v>
      </c>
      <c r="D438" s="0" t="s">
        <v>5063</v>
      </c>
      <c r="E438" s="0" t="s">
        <v>5064</v>
      </c>
      <c r="F438" s="0" t="s">
        <v>3848</v>
      </c>
      <c r="G438" s="0" t="s">
        <v>5065</v>
      </c>
    </row>
    <row customHeight="1" ht="11.25">
      <c r="A439" s="0" t="s">
        <v>14</v>
      </c>
      <c r="B439" s="0" t="s">
        <v>5010</v>
      </c>
      <c r="C439" s="0" t="s">
        <v>5011</v>
      </c>
      <c r="D439" s="0" t="s">
        <v>5066</v>
      </c>
      <c r="E439" s="0" t="s">
        <v>5067</v>
      </c>
      <c r="F439" s="0" t="s">
        <v>3848</v>
      </c>
      <c r="G439" s="0" t="s">
        <v>5068</v>
      </c>
    </row>
    <row customHeight="1" ht="11.25">
      <c r="A440" s="0" t="s">
        <v>14</v>
      </c>
      <c r="B440" s="0" t="s">
        <v>5010</v>
      </c>
      <c r="C440" s="0" t="s">
        <v>5011</v>
      </c>
      <c r="D440" s="0" t="s">
        <v>5069</v>
      </c>
      <c r="E440" s="0" t="s">
        <v>5070</v>
      </c>
      <c r="F440" s="0" t="s">
        <v>3848</v>
      </c>
      <c r="G440" s="0" t="s">
        <v>5071</v>
      </c>
    </row>
    <row customHeight="1" ht="11.25">
      <c r="A441" s="0" t="s">
        <v>14</v>
      </c>
      <c r="B441" s="0" t="s">
        <v>5010</v>
      </c>
      <c r="C441" s="0" t="s">
        <v>5011</v>
      </c>
      <c r="D441" s="0" t="s">
        <v>5072</v>
      </c>
      <c r="E441" s="0" t="s">
        <v>5073</v>
      </c>
      <c r="F441" s="0" t="s">
        <v>3848</v>
      </c>
      <c r="G441" s="0" t="s">
        <v>5074</v>
      </c>
    </row>
    <row customHeight="1" ht="11.25">
      <c r="A442" s="0" t="s">
        <v>14</v>
      </c>
      <c r="B442" s="0" t="s">
        <v>5010</v>
      </c>
      <c r="C442" s="0" t="s">
        <v>5011</v>
      </c>
      <c r="D442" s="0" t="s">
        <v>5075</v>
      </c>
      <c r="E442" s="0" t="s">
        <v>5076</v>
      </c>
      <c r="F442" s="0" t="s">
        <v>3848</v>
      </c>
      <c r="G442" s="0" t="s">
        <v>5077</v>
      </c>
    </row>
    <row customHeight="1" ht="11.25">
      <c r="A443" s="0" t="s">
        <v>14</v>
      </c>
      <c r="B443" s="0" t="s">
        <v>5010</v>
      </c>
      <c r="C443" s="0" t="s">
        <v>5011</v>
      </c>
      <c r="D443" s="0" t="s">
        <v>5078</v>
      </c>
      <c r="E443" s="0" t="s">
        <v>5079</v>
      </c>
      <c r="F443" s="0" t="s">
        <v>3848</v>
      </c>
      <c r="G443" s="0" t="s">
        <v>5080</v>
      </c>
    </row>
    <row customHeight="1" ht="11.25">
      <c r="A444" s="0" t="s">
        <v>14</v>
      </c>
      <c r="B444" s="0" t="s">
        <v>5010</v>
      </c>
      <c r="C444" s="0" t="s">
        <v>5011</v>
      </c>
      <c r="D444" s="0" t="s">
        <v>5010</v>
      </c>
      <c r="E444" s="0" t="s">
        <v>5011</v>
      </c>
      <c r="F444" s="0" t="s">
        <v>3845</v>
      </c>
      <c r="G444" s="0" t="s">
        <v>5081</v>
      </c>
    </row>
    <row customHeight="1" ht="11.25">
      <c r="A445" s="0" t="s">
        <v>14</v>
      </c>
      <c r="B445" s="0" t="s">
        <v>5010</v>
      </c>
      <c r="C445" s="0" t="s">
        <v>5011</v>
      </c>
      <c r="D445" s="0" t="s">
        <v>5082</v>
      </c>
      <c r="E445" s="0" t="s">
        <v>5083</v>
      </c>
      <c r="F445" s="0" t="s">
        <v>3848</v>
      </c>
      <c r="G445" s="0" t="s">
        <v>5084</v>
      </c>
    </row>
    <row customHeight="1" ht="11.25">
      <c r="A446" s="0" t="s">
        <v>14</v>
      </c>
      <c r="B446" s="0" t="s">
        <v>5085</v>
      </c>
      <c r="C446" s="0" t="s">
        <v>5086</v>
      </c>
      <c r="D446" s="0" t="s">
        <v>5087</v>
      </c>
      <c r="E446" s="0" t="s">
        <v>5088</v>
      </c>
      <c r="F446" s="0" t="s">
        <v>3848</v>
      </c>
      <c r="G446" s="0" t="s">
        <v>5089</v>
      </c>
    </row>
    <row customHeight="1" ht="11.25">
      <c r="A447" s="0" t="s">
        <v>14</v>
      </c>
      <c r="B447" s="0" t="s">
        <v>5085</v>
      </c>
      <c r="C447" s="0" t="s">
        <v>5086</v>
      </c>
      <c r="D447" s="0" t="s">
        <v>5090</v>
      </c>
      <c r="E447" s="0" t="s">
        <v>5091</v>
      </c>
      <c r="F447" s="0" t="s">
        <v>3848</v>
      </c>
      <c r="G447" s="0" t="s">
        <v>5092</v>
      </c>
    </row>
    <row customHeight="1" ht="11.25">
      <c r="A448" s="0" t="s">
        <v>14</v>
      </c>
      <c r="B448" s="0" t="s">
        <v>5085</v>
      </c>
      <c r="C448" s="0" t="s">
        <v>5086</v>
      </c>
      <c r="D448" s="0" t="s">
        <v>5093</v>
      </c>
      <c r="E448" s="0" t="s">
        <v>5094</v>
      </c>
      <c r="F448" s="0" t="s">
        <v>3848</v>
      </c>
      <c r="G448" s="0" t="s">
        <v>5095</v>
      </c>
    </row>
    <row customHeight="1" ht="11.25">
      <c r="A449" s="0" t="s">
        <v>14</v>
      </c>
      <c r="B449" s="0" t="s">
        <v>5085</v>
      </c>
      <c r="C449" s="0" t="s">
        <v>5086</v>
      </c>
      <c r="D449" s="0" t="s">
        <v>5096</v>
      </c>
      <c r="E449" s="0" t="s">
        <v>5097</v>
      </c>
      <c r="F449" s="0" t="s">
        <v>3848</v>
      </c>
      <c r="G449" s="0" t="s">
        <v>5098</v>
      </c>
    </row>
    <row customHeight="1" ht="11.25">
      <c r="A450" s="0" t="s">
        <v>14</v>
      </c>
      <c r="B450" s="0" t="s">
        <v>5085</v>
      </c>
      <c r="C450" s="0" t="s">
        <v>5086</v>
      </c>
      <c r="D450" s="0" t="s">
        <v>5099</v>
      </c>
      <c r="E450" s="0" t="s">
        <v>5100</v>
      </c>
      <c r="F450" s="0" t="s">
        <v>3848</v>
      </c>
      <c r="G450" s="0" t="s">
        <v>5101</v>
      </c>
    </row>
    <row customHeight="1" ht="11.25">
      <c r="A451" s="0" t="s">
        <v>14</v>
      </c>
      <c r="B451" s="0" t="s">
        <v>5085</v>
      </c>
      <c r="C451" s="0" t="s">
        <v>5086</v>
      </c>
      <c r="D451" s="0" t="s">
        <v>5102</v>
      </c>
      <c r="E451" s="0" t="s">
        <v>5103</v>
      </c>
      <c r="F451" s="0" t="s">
        <v>3848</v>
      </c>
      <c r="G451" s="0" t="s">
        <v>5104</v>
      </c>
    </row>
    <row customHeight="1" ht="11.25">
      <c r="A452" s="0" t="s">
        <v>14</v>
      </c>
      <c r="B452" s="0" t="s">
        <v>5085</v>
      </c>
      <c r="C452" s="0" t="s">
        <v>5086</v>
      </c>
      <c r="D452" s="0" t="s">
        <v>5105</v>
      </c>
      <c r="E452" s="0" t="s">
        <v>5106</v>
      </c>
      <c r="F452" s="0" t="s">
        <v>3848</v>
      </c>
      <c r="G452" s="0" t="s">
        <v>5107</v>
      </c>
    </row>
    <row customHeight="1" ht="11.25">
      <c r="A453" s="0" t="s">
        <v>14</v>
      </c>
      <c r="B453" s="0" t="s">
        <v>5085</v>
      </c>
      <c r="C453" s="0" t="s">
        <v>5086</v>
      </c>
      <c r="D453" s="0" t="s">
        <v>5108</v>
      </c>
      <c r="E453" s="0" t="s">
        <v>5109</v>
      </c>
      <c r="F453" s="0" t="s">
        <v>3848</v>
      </c>
      <c r="G453" s="0" t="s">
        <v>5110</v>
      </c>
    </row>
    <row customHeight="1" ht="11.25">
      <c r="A454" s="0" t="s">
        <v>14</v>
      </c>
      <c r="B454" s="0" t="s">
        <v>5085</v>
      </c>
      <c r="C454" s="0" t="s">
        <v>5086</v>
      </c>
      <c r="D454" s="0" t="s">
        <v>5111</v>
      </c>
      <c r="E454" s="0" t="s">
        <v>5112</v>
      </c>
      <c r="F454" s="0" t="s">
        <v>3848</v>
      </c>
      <c r="G454" s="0" t="s">
        <v>5113</v>
      </c>
    </row>
    <row customHeight="1" ht="11.25">
      <c r="A455" s="0" t="s">
        <v>14</v>
      </c>
      <c r="B455" s="0" t="s">
        <v>5085</v>
      </c>
      <c r="C455" s="0" t="s">
        <v>5086</v>
      </c>
      <c r="D455" s="0" t="s">
        <v>4063</v>
      </c>
      <c r="E455" s="0" t="s">
        <v>5114</v>
      </c>
      <c r="F455" s="0" t="s">
        <v>3848</v>
      </c>
      <c r="G455" s="0" t="s">
        <v>5115</v>
      </c>
    </row>
    <row customHeight="1" ht="11.25">
      <c r="A456" s="0" t="s">
        <v>14</v>
      </c>
      <c r="B456" s="0" t="s">
        <v>5085</v>
      </c>
      <c r="C456" s="0" t="s">
        <v>5086</v>
      </c>
      <c r="D456" s="0" t="s">
        <v>5085</v>
      </c>
      <c r="E456" s="0" t="s">
        <v>5086</v>
      </c>
      <c r="F456" s="0" t="s">
        <v>3845</v>
      </c>
      <c r="G456" s="0" t="s">
        <v>5116</v>
      </c>
    </row>
    <row customHeight="1" ht="11.25">
      <c r="A457" s="0" t="s">
        <v>14</v>
      </c>
      <c r="B457" s="0" t="s">
        <v>5085</v>
      </c>
      <c r="C457" s="0" t="s">
        <v>5086</v>
      </c>
      <c r="D457" s="0" t="s">
        <v>5117</v>
      </c>
      <c r="E457" s="0" t="s">
        <v>5118</v>
      </c>
      <c r="F457" s="0" t="s">
        <v>3848</v>
      </c>
      <c r="G457" s="0" t="s">
        <v>5119</v>
      </c>
    </row>
    <row customHeight="1" ht="11.25">
      <c r="A458" s="0" t="s">
        <v>14</v>
      </c>
      <c r="B458" s="0" t="s">
        <v>5120</v>
      </c>
      <c r="C458" s="0" t="s">
        <v>5121</v>
      </c>
      <c r="D458" s="0" t="s">
        <v>5122</v>
      </c>
      <c r="E458" s="0" t="s">
        <v>5123</v>
      </c>
      <c r="F458" s="0" t="s">
        <v>3848</v>
      </c>
      <c r="G458" s="0" t="s">
        <v>5124</v>
      </c>
    </row>
    <row customHeight="1" ht="11.25">
      <c r="A459" s="0" t="s">
        <v>14</v>
      </c>
      <c r="B459" s="0" t="s">
        <v>5120</v>
      </c>
      <c r="C459" s="0" t="s">
        <v>5121</v>
      </c>
      <c r="D459" s="0" t="s">
        <v>5125</v>
      </c>
      <c r="E459" s="0" t="s">
        <v>5126</v>
      </c>
      <c r="F459" s="0" t="s">
        <v>3848</v>
      </c>
      <c r="G459" s="0" t="s">
        <v>5127</v>
      </c>
    </row>
    <row customHeight="1" ht="11.25">
      <c r="A460" s="0" t="s">
        <v>14</v>
      </c>
      <c r="B460" s="0" t="s">
        <v>5120</v>
      </c>
      <c r="C460" s="0" t="s">
        <v>5121</v>
      </c>
      <c r="D460" s="0" t="s">
        <v>5128</v>
      </c>
      <c r="E460" s="0" t="s">
        <v>5129</v>
      </c>
      <c r="F460" s="0" t="s">
        <v>3848</v>
      </c>
      <c r="G460" s="0" t="s">
        <v>5130</v>
      </c>
    </row>
    <row customHeight="1" ht="11.25">
      <c r="A461" s="0" t="s">
        <v>14</v>
      </c>
      <c r="B461" s="0" t="s">
        <v>5120</v>
      </c>
      <c r="C461" s="0" t="s">
        <v>5121</v>
      </c>
      <c r="D461" s="0" t="s">
        <v>5131</v>
      </c>
      <c r="E461" s="0" t="s">
        <v>5132</v>
      </c>
      <c r="F461" s="0" t="s">
        <v>3848</v>
      </c>
      <c r="G461" s="0" t="s">
        <v>5133</v>
      </c>
    </row>
    <row customHeight="1" ht="11.25">
      <c r="A462" s="0" t="s">
        <v>14</v>
      </c>
      <c r="B462" s="0" t="s">
        <v>5120</v>
      </c>
      <c r="C462" s="0" t="s">
        <v>5121</v>
      </c>
      <c r="D462" s="0" t="s">
        <v>5134</v>
      </c>
      <c r="E462" s="0" t="s">
        <v>5135</v>
      </c>
      <c r="F462" s="0" t="s">
        <v>3848</v>
      </c>
      <c r="G462" s="0" t="s">
        <v>5136</v>
      </c>
    </row>
    <row customHeight="1" ht="11.25">
      <c r="A463" s="0" t="s">
        <v>14</v>
      </c>
      <c r="B463" s="0" t="s">
        <v>5120</v>
      </c>
      <c r="C463" s="0" t="s">
        <v>5121</v>
      </c>
      <c r="D463" s="0" t="s">
        <v>4301</v>
      </c>
      <c r="E463" s="0" t="s">
        <v>5137</v>
      </c>
      <c r="F463" s="0" t="s">
        <v>3848</v>
      </c>
      <c r="G463" s="0" t="s">
        <v>5138</v>
      </c>
    </row>
    <row customHeight="1" ht="11.25">
      <c r="A464" s="0" t="s">
        <v>14</v>
      </c>
      <c r="B464" s="0" t="s">
        <v>5120</v>
      </c>
      <c r="C464" s="0" t="s">
        <v>5121</v>
      </c>
      <c r="D464" s="0" t="s">
        <v>4092</v>
      </c>
      <c r="E464" s="0" t="s">
        <v>5139</v>
      </c>
      <c r="F464" s="0" t="s">
        <v>3848</v>
      </c>
      <c r="G464" s="0" t="s">
        <v>5140</v>
      </c>
    </row>
    <row customHeight="1" ht="11.25">
      <c r="A465" s="0" t="s">
        <v>14</v>
      </c>
      <c r="B465" s="0" t="s">
        <v>5120</v>
      </c>
      <c r="C465" s="0" t="s">
        <v>5121</v>
      </c>
      <c r="D465" s="0" t="s">
        <v>5141</v>
      </c>
      <c r="E465" s="0" t="s">
        <v>5142</v>
      </c>
      <c r="F465" s="0" t="s">
        <v>3848</v>
      </c>
      <c r="G465" s="0" t="s">
        <v>5143</v>
      </c>
    </row>
    <row customHeight="1" ht="11.25">
      <c r="A466" s="0" t="s">
        <v>14</v>
      </c>
      <c r="B466" s="0" t="s">
        <v>5120</v>
      </c>
      <c r="C466" s="0" t="s">
        <v>5121</v>
      </c>
      <c r="D466" s="0" t="s">
        <v>5144</v>
      </c>
      <c r="E466" s="0" t="s">
        <v>5145</v>
      </c>
      <c r="F466" s="0" t="s">
        <v>3848</v>
      </c>
      <c r="G466" s="0" t="s">
        <v>5146</v>
      </c>
    </row>
    <row customHeight="1" ht="11.25">
      <c r="A467" s="0" t="s">
        <v>14</v>
      </c>
      <c r="B467" s="0" t="s">
        <v>5120</v>
      </c>
      <c r="C467" s="0" t="s">
        <v>5121</v>
      </c>
      <c r="D467" s="0" t="s">
        <v>5147</v>
      </c>
      <c r="E467" s="0" t="s">
        <v>5148</v>
      </c>
      <c r="F467" s="0" t="s">
        <v>3848</v>
      </c>
      <c r="G467" s="0" t="s">
        <v>5149</v>
      </c>
    </row>
    <row customHeight="1" ht="11.25">
      <c r="A468" s="0" t="s">
        <v>14</v>
      </c>
      <c r="B468" s="0" t="s">
        <v>5120</v>
      </c>
      <c r="C468" s="0" t="s">
        <v>5121</v>
      </c>
      <c r="D468" s="0" t="s">
        <v>5150</v>
      </c>
      <c r="E468" s="0" t="s">
        <v>5151</v>
      </c>
      <c r="F468" s="0" t="s">
        <v>3848</v>
      </c>
      <c r="G468" s="0" t="s">
        <v>5152</v>
      </c>
    </row>
    <row customHeight="1" ht="11.25">
      <c r="A469" s="0" t="s">
        <v>14</v>
      </c>
      <c r="B469" s="0" t="s">
        <v>5120</v>
      </c>
      <c r="C469" s="0" t="s">
        <v>5121</v>
      </c>
      <c r="D469" s="0" t="s">
        <v>5120</v>
      </c>
      <c r="E469" s="0" t="s">
        <v>5121</v>
      </c>
      <c r="F469" s="0" t="s">
        <v>3845</v>
      </c>
      <c r="G469" s="0" t="s">
        <v>5153</v>
      </c>
    </row>
    <row customHeight="1" ht="11.25">
      <c r="A470" s="0" t="s">
        <v>14</v>
      </c>
      <c r="B470" s="0" t="s">
        <v>5120</v>
      </c>
      <c r="C470" s="0" t="s">
        <v>5121</v>
      </c>
      <c r="D470" s="0" t="s">
        <v>5154</v>
      </c>
      <c r="E470" s="0" t="s">
        <v>5155</v>
      </c>
      <c r="F470" s="0" t="s">
        <v>3883</v>
      </c>
      <c r="G470" s="0" t="s">
        <v>5156</v>
      </c>
    </row>
    <row customHeight="1" ht="11.25">
      <c r="A471" s="0" t="s">
        <v>14</v>
      </c>
      <c r="B471" s="0" t="s">
        <v>98</v>
      </c>
      <c r="C471" s="0" t="s">
        <v>99</v>
      </c>
      <c r="D471" s="0" t="s">
        <v>98</v>
      </c>
      <c r="E471" s="0" t="s">
        <v>99</v>
      </c>
      <c r="F471" s="0" t="s">
        <v>5157</v>
      </c>
      <c r="G471" s="0" t="s">
        <v>97</v>
      </c>
    </row>
    <row customHeight="1" ht="11.25">
      <c r="A472" s="0" t="s">
        <v>14</v>
      </c>
      <c r="B472" s="0" t="s">
        <v>5158</v>
      </c>
      <c r="C472" s="0" t="s">
        <v>5159</v>
      </c>
      <c r="D472" s="0" t="s">
        <v>5158</v>
      </c>
      <c r="E472" s="0" t="s">
        <v>5159</v>
      </c>
      <c r="F472" s="0" t="s">
        <v>5157</v>
      </c>
      <c r="G472" s="0" t="s">
        <v>5160</v>
      </c>
    </row>
    <row customHeight="1" ht="11.25">
      <c r="A473" s="0" t="s">
        <v>14</v>
      </c>
      <c r="B473" s="0" t="s">
        <v>5161</v>
      </c>
      <c r="C473" s="0" t="s">
        <v>5162</v>
      </c>
      <c r="D473" s="0" t="s">
        <v>5161</v>
      </c>
      <c r="E473" s="0" t="s">
        <v>5162</v>
      </c>
      <c r="F473" s="0" t="s">
        <v>5157</v>
      </c>
      <c r="G473" s="0" t="s">
        <v>5163</v>
      </c>
    </row>
    <row customHeight="1" ht="11.25">
      <c r="A474" s="0" t="s">
        <v>14</v>
      </c>
      <c r="B474" s="0" t="s">
        <v>5164</v>
      </c>
      <c r="C474" s="0" t="s">
        <v>5165</v>
      </c>
      <c r="D474" s="0" t="s">
        <v>5164</v>
      </c>
      <c r="E474" s="0" t="s">
        <v>5165</v>
      </c>
      <c r="F474" s="0" t="s">
        <v>5157</v>
      </c>
      <c r="G474" s="0" t="s">
        <v>5166</v>
      </c>
    </row>
    <row customHeight="1" ht="11.25">
      <c r="A475" s="0" t="s">
        <v>14</v>
      </c>
      <c r="B475" s="0" t="s">
        <v>5167</v>
      </c>
      <c r="C475" s="0" t="s">
        <v>5168</v>
      </c>
      <c r="D475" s="0" t="s">
        <v>5167</v>
      </c>
      <c r="E475" s="0" t="s">
        <v>5168</v>
      </c>
      <c r="F475" s="0" t="s">
        <v>5157</v>
      </c>
      <c r="G475" s="0" t="s">
        <v>5169</v>
      </c>
    </row>
    <row customHeight="1" ht="11.25">
      <c r="A476" s="0" t="s">
        <v>14</v>
      </c>
      <c r="B476" s="0" t="s">
        <v>5170</v>
      </c>
      <c r="C476" s="0" t="s">
        <v>5171</v>
      </c>
      <c r="D476" s="0" t="s">
        <v>5170</v>
      </c>
      <c r="E476" s="0" t="s">
        <v>5171</v>
      </c>
      <c r="F476" s="0" t="s">
        <v>5157</v>
      </c>
      <c r="G476" s="0" t="s">
        <v>5172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24C29-709B-5149-2798-4076FF0ADC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5201</v>
      </c>
      <c r="B1" s="829" t="s">
        <v>5202</v>
      </c>
      <c r="C1" s="829" t="s">
        <v>1189</v>
      </c>
    </row>
    <row customHeight="1" ht="11.25">
      <c r="A2" s="829">
        <v>4189678</v>
      </c>
      <c r="B2" s="829" t="s">
        <v>5203</v>
      </c>
      <c r="C2" s="829" t="s">
        <v>5204</v>
      </c>
    </row>
    <row customHeight="1" ht="11.25">
      <c r="A3" s="829">
        <v>4190415</v>
      </c>
      <c r="B3" s="829" t="s">
        <v>5205</v>
      </c>
      <c r="C3" s="829" t="s">
        <v>5204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D2B5B-D72E-1EFA-7E5C-5B0E0D0804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5206</v>
      </c>
      <c r="B1" s="143" t="s">
        <v>5207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AEAB7-5231-BF38-7789-6157256E5A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5208</v>
      </c>
      <c r="B1" s="0" t="b">
        <v>1</v>
      </c>
    </row>
    <row customHeight="1" ht="11.25">
      <c r="A2" s="0" t="s">
        <v>5209</v>
      </c>
      <c r="B2" s="0" t="b">
        <v>0</v>
      </c>
    </row>
    <row customHeight="1" ht="11.25">
      <c r="A3" s="0" t="s">
        <v>5210</v>
      </c>
      <c r="B3" s="0" t="b">
        <v>0</v>
      </c>
    </row>
    <row customHeight="1" ht="11.25">
      <c r="A4" s="0" t="s">
        <v>5211</v>
      </c>
      <c r="B4" s="0" t="b">
        <v>1</v>
      </c>
    </row>
    <row customHeight="1" ht="11.25">
      <c r="A5" s="0" t="s">
        <v>5212</v>
      </c>
      <c r="B5" s="0" t="b">
        <v>0</v>
      </c>
    </row>
    <row customHeight="1" ht="11.25">
      <c r="A6" s="0" t="s">
        <v>5213</v>
      </c>
      <c r="B6" s="0" t="b">
        <v>0</v>
      </c>
    </row>
    <row customHeight="1" ht="11.25">
      <c r="A7" s="0" t="s">
        <v>5214</v>
      </c>
      <c r="B7" s="0" t="b">
        <v>0</v>
      </c>
    </row>
    <row customHeight="1" ht="11.25">
      <c r="A8" s="0" t="s">
        <v>5215</v>
      </c>
      <c r="B8" s="0" t="b">
        <v>0</v>
      </c>
    </row>
    <row customHeight="1" ht="11.25">
      <c r="A9" s="0" t="s">
        <v>5216</v>
      </c>
      <c r="B9" s="0" t="b">
        <v>1</v>
      </c>
    </row>
    <row customHeight="1" ht="11.25">
      <c r="A10" s="0" t="s">
        <v>5217</v>
      </c>
      <c r="B10" s="0" t="b">
        <v>0</v>
      </c>
    </row>
    <row customHeight="1" ht="11.25">
      <c r="A11" s="0" t="s">
        <v>5218</v>
      </c>
      <c r="B11" s="0" t="b">
        <v>0</v>
      </c>
    </row>
    <row customHeight="1" ht="11.25">
      <c r="A12" s="0" t="s">
        <v>5219</v>
      </c>
      <c r="B12" s="0" t="b">
        <v>0</v>
      </c>
    </row>
    <row customHeight="1" ht="11.25">
      <c r="A13" s="0" t="s">
        <v>5220</v>
      </c>
      <c r="B13" s="0" t="b">
        <v>0</v>
      </c>
    </row>
    <row customHeight="1" ht="11.25">
      <c r="A14" s="0" t="s">
        <v>5221</v>
      </c>
      <c r="B14" s="0" t="b">
        <v>0</v>
      </c>
    </row>
    <row customHeight="1" ht="11.25">
      <c r="A15" s="0" t="s">
        <v>5222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D413-3DA1-1E3C-DFF8-9FDADB250A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79E25-1F78-F18B-2803-71F69932BA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5223</v>
      </c>
      <c r="B1" s="49" t="s">
        <v>5224</v>
      </c>
    </row>
    <row customHeight="1" ht="11.25">
      <c r="A2" s="0" t="s">
        <v>5225</v>
      </c>
      <c r="B2" s="0" t="s">
        <v>5226</v>
      </c>
    </row>
    <row customHeight="1" ht="11.25">
      <c r="A3" s="0" t="s">
        <v>5227</v>
      </c>
      <c r="B3" s="0" t="s">
        <v>5228</v>
      </c>
    </row>
    <row customHeight="1" ht="11.25">
      <c r="A4" s="0" t="s">
        <v>5229</v>
      </c>
      <c r="B4" s="0" t="s">
        <v>5230</v>
      </c>
    </row>
    <row customHeight="1" ht="11.25">
      <c r="A5" s="0" t="s">
        <v>5231</v>
      </c>
      <c r="B5" s="0" t="s">
        <v>5232</v>
      </c>
    </row>
    <row customHeight="1" ht="11.25">
      <c r="A6" s="0" t="s">
        <v>5233</v>
      </c>
      <c r="B6" s="0" t="s">
        <v>5234</v>
      </c>
    </row>
    <row customHeight="1" ht="11.25">
      <c r="A7" s="0" t="s">
        <v>5235</v>
      </c>
      <c r="B7" s="0" t="s">
        <v>5236</v>
      </c>
    </row>
    <row customHeight="1" ht="11.25">
      <c r="A8" s="0" t="s">
        <v>5237</v>
      </c>
      <c r="B8" s="0" t="s">
        <v>5238</v>
      </c>
    </row>
    <row customHeight="1" ht="11.25">
      <c r="A9" s="0" t="s">
        <v>5239</v>
      </c>
      <c r="B9" s="0" t="s">
        <v>5240</v>
      </c>
    </row>
    <row customHeight="1" ht="11.25">
      <c r="A10" s="0" t="s">
        <v>5241</v>
      </c>
      <c r="B10" s="0" t="s">
        <v>5242</v>
      </c>
    </row>
    <row customHeight="1" ht="11.25">
      <c r="A11" s="0" t="s">
        <v>5243</v>
      </c>
      <c r="B11" s="0" t="s">
        <v>5244</v>
      </c>
    </row>
    <row customHeight="1" ht="11.25">
      <c r="A12" s="0" t="s">
        <v>5245</v>
      </c>
      <c r="B12" s="0" t="s">
        <v>5246</v>
      </c>
    </row>
    <row customHeight="1" ht="11.25">
      <c r="A13" s="0" t="s">
        <v>5247</v>
      </c>
      <c r="B13" s="0" t="s">
        <v>5248</v>
      </c>
    </row>
    <row customHeight="1" ht="11.25">
      <c r="A14" s="0" t="s">
        <v>5249</v>
      </c>
      <c r="B14" s="0" t="s">
        <v>5250</v>
      </c>
    </row>
    <row customHeight="1" ht="11.25">
      <c r="A15" s="0" t="s">
        <v>5251</v>
      </c>
      <c r="B15" s="0" t="s">
        <v>5252</v>
      </c>
    </row>
    <row customHeight="1" ht="11.25">
      <c r="A16" s="0" t="s">
        <v>5253</v>
      </c>
      <c r="B16" s="0" t="s">
        <v>5254</v>
      </c>
    </row>
    <row customHeight="1" ht="11.25">
      <c r="A17" s="0" t="s">
        <v>5255</v>
      </c>
      <c r="B17" s="0" t="s">
        <v>5256</v>
      </c>
    </row>
    <row customHeight="1" ht="11.25">
      <c r="A18" s="0" t="s">
        <v>5257</v>
      </c>
      <c r="B18" s="0" t="s">
        <v>5258</v>
      </c>
    </row>
    <row customHeight="1" ht="11.25">
      <c r="A19" s="0" t="s">
        <v>5259</v>
      </c>
      <c r="B19" s="0" t="s">
        <v>5260</v>
      </c>
    </row>
    <row customHeight="1" ht="11.25">
      <c r="A20" s="0" t="s">
        <v>5261</v>
      </c>
      <c r="B20" s="0" t="s">
        <v>5262</v>
      </c>
    </row>
    <row customHeight="1" ht="11.25">
      <c r="A21" s="0" t="s">
        <v>5263</v>
      </c>
      <c r="B21" s="0" t="s">
        <v>5264</v>
      </c>
    </row>
    <row customHeight="1" ht="11.25">
      <c r="A22" s="0" t="s">
        <v>5265</v>
      </c>
      <c r="B22" s="0" t="s">
        <v>5266</v>
      </c>
    </row>
    <row customHeight="1" ht="11.25">
      <c r="A23" s="0" t="s">
        <v>5267</v>
      </c>
      <c r="B23" s="0" t="s">
        <v>5268</v>
      </c>
    </row>
    <row customHeight="1" ht="11.25">
      <c r="A24" s="0" t="s">
        <v>5269</v>
      </c>
      <c r="B24" s="0" t="s">
        <v>5270</v>
      </c>
    </row>
    <row customHeight="1" ht="11.25">
      <c r="A25" s="0" t="s">
        <v>5271</v>
      </c>
      <c r="B25" s="0" t="s">
        <v>5272</v>
      </c>
    </row>
    <row customHeight="1" ht="11.25">
      <c r="A26" s="0" t="s">
        <v>5273</v>
      </c>
      <c r="B26" s="0" t="s">
        <v>5274</v>
      </c>
    </row>
    <row customHeight="1" ht="11.25">
      <c r="A27" s="0" t="s">
        <v>5275</v>
      </c>
      <c r="B27" s="0" t="s">
        <v>5276</v>
      </c>
    </row>
    <row customHeight="1" ht="11.25">
      <c r="A28" s="0" t="s">
        <v>5277</v>
      </c>
      <c r="B28" s="0" t="s">
        <v>5278</v>
      </c>
    </row>
    <row customHeight="1" ht="11.25">
      <c r="A29" s="0" t="s">
        <v>5279</v>
      </c>
      <c r="B29" s="0" t="s">
        <v>5280</v>
      </c>
    </row>
    <row customHeight="1" ht="11.25">
      <c r="A30" s="0" t="s">
        <v>5281</v>
      </c>
      <c r="B30" s="0" t="s">
        <v>5282</v>
      </c>
    </row>
    <row customHeight="1" ht="11.25">
      <c r="A31" s="0" t="s">
        <v>5283</v>
      </c>
      <c r="B31" s="0" t="s">
        <v>5284</v>
      </c>
    </row>
    <row customHeight="1" ht="11.25">
      <c r="A32" s="0" t="s">
        <v>5285</v>
      </c>
      <c r="B32" s="0" t="s">
        <v>5286</v>
      </c>
    </row>
    <row customHeight="1" ht="11.25">
      <c r="A33" s="0" t="s">
        <v>5287</v>
      </c>
      <c r="B33" s="0" t="s">
        <v>5288</v>
      </c>
    </row>
    <row customHeight="1" ht="11.25">
      <c r="A34" s="0" t="s">
        <v>5289</v>
      </c>
      <c r="B34" s="0" t="s">
        <v>5290</v>
      </c>
    </row>
    <row customHeight="1" ht="11.25">
      <c r="A35" s="0" t="s">
        <v>5291</v>
      </c>
      <c r="B35" s="0" t="s">
        <v>5292</v>
      </c>
    </row>
    <row customHeight="1" ht="11.25">
      <c r="A36" s="0" t="s">
        <v>5293</v>
      </c>
      <c r="B36" s="0" t="s">
        <v>5294</v>
      </c>
    </row>
    <row customHeight="1" ht="11.25">
      <c r="A37" s="0" t="s">
        <v>5295</v>
      </c>
      <c r="B37" s="0" t="s">
        <v>5296</v>
      </c>
    </row>
    <row customHeight="1" ht="11.25">
      <c r="A38" s="0" t="s">
        <v>5297</v>
      </c>
      <c r="B38" s="0" t="s">
        <v>5298</v>
      </c>
    </row>
    <row customHeight="1" ht="11.25">
      <c r="A39" s="0" t="s">
        <v>5299</v>
      </c>
      <c r="B39" s="0" t="s">
        <v>5300</v>
      </c>
    </row>
    <row customHeight="1" ht="11.25">
      <c r="A40" s="0" t="s">
        <v>5301</v>
      </c>
      <c r="B40" s="0" t="s">
        <v>5302</v>
      </c>
    </row>
    <row customHeight="1" ht="11.25">
      <c r="A41" s="0" t="s">
        <v>5303</v>
      </c>
      <c r="B41" s="0" t="s">
        <v>5304</v>
      </c>
    </row>
    <row customHeight="1" ht="11.25">
      <c r="A42" s="0" t="s">
        <v>5305</v>
      </c>
      <c r="B42" s="0" t="s">
        <v>5306</v>
      </c>
    </row>
    <row customHeight="1" ht="11.25">
      <c r="A43" s="0" t="s">
        <v>5307</v>
      </c>
      <c r="B43" s="0" t="s">
        <v>5308</v>
      </c>
    </row>
    <row customHeight="1" ht="11.25">
      <c r="A44" s="0" t="s">
        <v>5309</v>
      </c>
      <c r="B44" s="0" t="s">
        <v>5310</v>
      </c>
    </row>
    <row customHeight="1" ht="11.25">
      <c r="A45" s="0" t="s">
        <v>5311</v>
      </c>
      <c r="B45" s="0" t="s">
        <v>5312</v>
      </c>
    </row>
    <row customHeight="1" ht="11.25">
      <c r="A46" s="0" t="s">
        <v>5313</v>
      </c>
      <c r="B46" s="0" t="s">
        <v>5314</v>
      </c>
    </row>
    <row customHeight="1" ht="11.25">
      <c r="A47" s="0" t="s">
        <v>5315</v>
      </c>
      <c r="B47" s="0" t="s">
        <v>5316</v>
      </c>
    </row>
    <row customHeight="1" ht="11.25">
      <c r="A48" s="0" t="s">
        <v>5317</v>
      </c>
      <c r="B48" s="0" t="s">
        <v>5318</v>
      </c>
    </row>
    <row customHeight="1" ht="11.25">
      <c r="A49" s="0" t="s">
        <v>5319</v>
      </c>
      <c r="B49" s="0" t="s">
        <v>5320</v>
      </c>
    </row>
    <row customHeight="1" ht="11.25">
      <c r="A50" s="0" t="s">
        <v>5321</v>
      </c>
      <c r="B50" s="0" t="s">
        <v>5322</v>
      </c>
    </row>
    <row customHeight="1" ht="11.25">
      <c r="A51" s="0" t="s">
        <v>5323</v>
      </c>
      <c r="B51" s="0" t="s">
        <v>5324</v>
      </c>
    </row>
    <row customHeight="1" ht="11.25">
      <c r="A52" s="0" t="s">
        <v>5325</v>
      </c>
      <c r="B52" s="0" t="s">
        <v>5326</v>
      </c>
    </row>
    <row customHeight="1" ht="11.25">
      <c r="A53" s="0" t="s">
        <v>5327</v>
      </c>
      <c r="B53" s="0" t="s">
        <v>5328</v>
      </c>
    </row>
    <row customHeight="1" ht="11.25">
      <c r="A54" s="0" t="s">
        <v>5329</v>
      </c>
      <c r="B54" s="0" t="s">
        <v>5330</v>
      </c>
    </row>
    <row customHeight="1" ht="11.25">
      <c r="A55" s="0" t="s">
        <v>5331</v>
      </c>
      <c r="B55" s="0" t="s">
        <v>5332</v>
      </c>
    </row>
    <row customHeight="1" ht="11.25">
      <c r="A56" s="0" t="s">
        <v>5333</v>
      </c>
      <c r="B56" s="0" t="s">
        <v>5334</v>
      </c>
    </row>
    <row customHeight="1" ht="11.25">
      <c r="A57" s="0" t="s">
        <v>5335</v>
      </c>
      <c r="B57" s="0" t="s">
        <v>5336</v>
      </c>
    </row>
    <row customHeight="1" ht="11.25">
      <c r="A58" s="0" t="s">
        <v>5337</v>
      </c>
      <c r="B58" s="0" t="s">
        <v>5338</v>
      </c>
    </row>
    <row customHeight="1" ht="11.25">
      <c r="A59" s="0" t="s">
        <v>5339</v>
      </c>
      <c r="B59" s="0" t="s">
        <v>5340</v>
      </c>
    </row>
    <row customHeight="1" ht="11.25">
      <c r="A60" s="0" t="s">
        <v>5341</v>
      </c>
      <c r="B60" s="0" t="s">
        <v>5342</v>
      </c>
    </row>
    <row customHeight="1" ht="11.25">
      <c r="A61" s="0"/>
      <c r="B61" s="0" t="s">
        <v>5343</v>
      </c>
    </row>
    <row customHeight="1" ht="11.25">
      <c r="A62" s="0"/>
      <c r="B62" s="0" t="s">
        <v>5344</v>
      </c>
    </row>
    <row customHeight="1" ht="11.25">
      <c r="A63" s="0"/>
      <c r="B63" s="0" t="s">
        <v>5345</v>
      </c>
    </row>
    <row customHeight="1" ht="11.25">
      <c r="A64" s="0"/>
      <c r="B64" s="0" t="s">
        <v>5346</v>
      </c>
    </row>
    <row customHeight="1" ht="11.25">
      <c r="A65" s="0"/>
      <c r="B65" s="0" t="s">
        <v>5347</v>
      </c>
    </row>
    <row customHeight="1" ht="11.25">
      <c r="A66" s="0"/>
      <c r="B66" s="0" t="s">
        <v>5348</v>
      </c>
    </row>
    <row customHeight="1" ht="11.25">
      <c r="A67" s="0"/>
      <c r="B67" s="0" t="s">
        <v>5349</v>
      </c>
    </row>
    <row customHeight="1" ht="11.25">
      <c r="A68" s="0"/>
      <c r="B68" s="0" t="s">
        <v>5350</v>
      </c>
    </row>
    <row customHeight="1" ht="11.25">
      <c r="A69" s="0"/>
      <c r="B69" s="0" t="s">
        <v>5351</v>
      </c>
    </row>
    <row customHeight="1" ht="11.25">
      <c r="A70" s="0"/>
      <c r="B70" s="0" t="s">
        <v>5352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33492-9485-2014-E6D8-8ACE4C1BD2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5353</v>
      </c>
    </row>
    <row customHeight="1" ht="90">
      <c r="B2" s="73" t="s">
        <v>5354</v>
      </c>
    </row>
    <row customHeight="1" ht="67.5">
      <c r="B3" s="73" t="s">
        <v>5355</v>
      </c>
    </row>
    <row customHeight="1" ht="33.75">
      <c r="B4" s="73" t="s">
        <v>5356</v>
      </c>
    </row>
    <row customHeight="1" ht="11.25">
      <c r="B5" s="73" t="s">
        <v>5357</v>
      </c>
    </row>
    <row customHeight="1" ht="22.5">
      <c r="B6" s="73" t="s">
        <v>5358</v>
      </c>
    </row>
    <row customHeight="1" ht="22.5">
      <c r="B7" s="73" t="s">
        <v>5359</v>
      </c>
    </row>
    <row customHeight="1" ht="22.5">
      <c r="B8" s="73" t="s">
        <v>5360</v>
      </c>
    </row>
    <row customHeight="1" ht="22.5">
      <c r="B9" s="73" t="s">
        <v>5361</v>
      </c>
    </row>
    <row customHeight="1" ht="56.25">
      <c r="B10" s="73" t="s">
        <v>5362</v>
      </c>
    </row>
    <row customHeight="1" ht="12.75">
      <c r="B11" s="139" t="s">
        <v>5363</v>
      </c>
    </row>
    <row customHeight="1" ht="11.25">
      <c r="B12" s="72" t="s">
        <v>5364</v>
      </c>
    </row>
    <row customHeight="1" ht="22.5">
      <c r="B13" s="73" t="s">
        <v>5365</v>
      </c>
    </row>
    <row customHeight="1" ht="67.5">
      <c r="B14" s="73" t="s">
        <v>5366</v>
      </c>
    </row>
    <row customHeight="1" ht="22.5">
      <c r="B15" s="73" t="s">
        <v>5367</v>
      </c>
    </row>
    <row customHeight="1" ht="11.25">
      <c r="B16" s="72" t="s">
        <v>5368</v>
      </c>
      <c r="D16" s="80"/>
    </row>
    <row customHeight="1" ht="33.75">
      <c r="B17" s="73" t="s">
        <v>5369</v>
      </c>
    </row>
    <row customHeight="1" ht="33.75">
      <c r="B18" s="73" t="s">
        <v>5370</v>
      </c>
    </row>
    <row customHeight="1" ht="11.25">
      <c r="B19" s="73" t="s">
        <v>5371</v>
      </c>
    </row>
    <row customHeight="1" ht="33.75">
      <c r="B20" s="73" t="s">
        <v>5372</v>
      </c>
    </row>
    <row customHeight="1" ht="11.25">
      <c r="B21" s="72" t="s">
        <v>5373</v>
      </c>
    </row>
    <row customHeight="1" ht="11.25">
      <c r="B22" s="73" t="s">
        <v>5374</v>
      </c>
    </row>
    <row r="24" customHeight="1" ht="22.5">
      <c r="B24" s="141" t="s">
        <v>5375</v>
      </c>
    </row>
    <row r="26" customHeight="1" ht="11.25">
      <c r="B26" s="72" t="s">
        <v>5376</v>
      </c>
    </row>
    <row customHeight="1" ht="22.5">
      <c r="B27" s="140" t="s">
        <v>401</v>
      </c>
    </row>
    <row customHeight="1" ht="56.25">
      <c r="B28" s="140" t="s">
        <v>5377</v>
      </c>
    </row>
    <row customHeight="1" ht="11.25">
      <c r="B29" s="189" t="s">
        <v>5378</v>
      </c>
    </row>
    <row customHeight="1" ht="22.5">
      <c r="B30" s="140" t="s">
        <v>5379</v>
      </c>
    </row>
    <row r="32" customHeight="1" ht="11.25">
      <c r="A32" s="0"/>
      <c r="B32" s="168" t="s">
        <v>5380</v>
      </c>
    </row>
    <row customHeight="1" ht="14.25">
      <c r="A33" s="169">
        <v>1</v>
      </c>
      <c r="B33" s="170" t="s">
        <v>5381</v>
      </c>
    </row>
    <row customHeight="1" ht="14.25">
      <c r="A34" s="169">
        <v>2</v>
      </c>
      <c r="B34" s="170" t="s">
        <v>5382</v>
      </c>
    </row>
    <row customHeight="1" ht="11.25">
      <c r="B35" s="168" t="s">
        <v>5383</v>
      </c>
    </row>
    <row customHeight="1" ht="11.25">
      <c r="B36" s="170" t="s">
        <v>5384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